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1.xml" ContentType="application/vnd.openxmlformats-officedocument.drawing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6.xml" ContentType="application/vnd.openxmlformats-officedocument.drawing+xml"/>
  <Override PartName="/xl/worksheets/sheet25.xml" ContentType="application/vnd.openxmlformats-officedocument.spreadsheetml.worksheet+xml"/>
  <Override PartName="/xl/worksheets/sheet27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ntrole\Section3\GrpFessan\4. FIJ\Programme 2020\RSA\Publication\Mise à jour EXCEL\"/>
    </mc:Choice>
  </mc:AlternateContent>
  <bookViews>
    <workbookView xWindow="0" yWindow="0" windowWidth="20490" windowHeight="6420" tabRatio="933" activeTab="26"/>
  </bookViews>
  <sheets>
    <sheet name="T1" sheetId="1" r:id="rId1"/>
    <sheet name="T2" sheetId="2" r:id="rId2"/>
    <sheet name="G1" sheetId="3" r:id="rId3"/>
    <sheet name="T3" sheetId="4" r:id="rId4"/>
    <sheet name="G2" sheetId="5" r:id="rId5"/>
    <sheet name="T4" sheetId="6" r:id="rId6"/>
    <sheet name="G3" sheetId="7" r:id="rId7"/>
    <sheet name="G4" sheetId="8" r:id="rId8"/>
    <sheet name="G5" sheetId="9" r:id="rId9"/>
    <sheet name="G6" sheetId="10" r:id="rId10"/>
    <sheet name="G7" sheetId="11" r:id="rId11"/>
    <sheet name="G8" sheetId="12" r:id="rId12"/>
    <sheet name="G9" sheetId="13" r:id="rId13"/>
    <sheet name="G10" sheetId="14" r:id="rId14"/>
    <sheet name="T5" sheetId="15" r:id="rId15"/>
    <sheet name="T6" sheetId="16" r:id="rId16"/>
    <sheet name="T7" sheetId="17" r:id="rId17"/>
    <sheet name="T8" sheetId="18" r:id="rId18"/>
    <sheet name="G11" sheetId="19" r:id="rId19"/>
    <sheet name="T9" sheetId="20" r:id="rId20"/>
    <sheet name="T10" sheetId="21" r:id="rId21"/>
    <sheet name="T11" sheetId="22" r:id="rId22"/>
    <sheet name="T12" sheetId="23" r:id="rId23"/>
    <sheet name="T13" sheetId="24" r:id="rId24"/>
    <sheet name="T14" sheetId="25" r:id="rId25"/>
    <sheet name="T15" sheetId="26" r:id="rId26"/>
    <sheet name="A1" sheetId="28" r:id="rId27"/>
  </sheets>
  <externalReferences>
    <externalReference r:id="rId2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8" l="1"/>
  <c r="J27" i="28"/>
  <c r="G27" i="28"/>
  <c r="E27" i="28"/>
  <c r="D27" i="28"/>
  <c r="J26" i="28"/>
  <c r="H26" i="28"/>
  <c r="G26" i="28"/>
  <c r="F26" i="28"/>
  <c r="E26" i="28"/>
  <c r="D26" i="28"/>
  <c r="C26" i="28"/>
  <c r="B26" i="28"/>
  <c r="G25" i="28"/>
  <c r="S24" i="28"/>
  <c r="A23" i="28"/>
  <c r="J19" i="28"/>
  <c r="J29" i="28" s="1"/>
  <c r="B19" i="28"/>
  <c r="B29" i="28" s="1"/>
  <c r="J18" i="28"/>
  <c r="I18" i="28"/>
  <c r="I19" i="28" s="1"/>
  <c r="H18" i="28"/>
  <c r="H19" i="28" s="1"/>
  <c r="H29" i="28" s="1"/>
  <c r="G18" i="28"/>
  <c r="G19" i="28" s="1"/>
  <c r="G29" i="28" s="1"/>
  <c r="F18" i="28"/>
  <c r="F19" i="28" s="1"/>
  <c r="F29" i="28" s="1"/>
  <c r="E18" i="28"/>
  <c r="E19" i="28" s="1"/>
  <c r="E29" i="28" s="1"/>
  <c r="D18" i="28"/>
  <c r="D19" i="28" s="1"/>
  <c r="D29" i="28" s="1"/>
  <c r="C18" i="28"/>
  <c r="B18" i="28"/>
  <c r="C17" i="28"/>
  <c r="H14" i="28"/>
  <c r="F14" i="28"/>
  <c r="E14" i="28"/>
  <c r="D14" i="28"/>
  <c r="D15" i="28" s="1"/>
  <c r="D28" i="28" s="1"/>
  <c r="C14" i="28"/>
  <c r="B14" i="28"/>
  <c r="I13" i="28"/>
  <c r="H13" i="28"/>
  <c r="G13" i="28"/>
  <c r="F13" i="28"/>
  <c r="E13" i="28"/>
  <c r="C13" i="28"/>
  <c r="B13" i="28"/>
  <c r="I12" i="28"/>
  <c r="I15" i="28" s="1"/>
  <c r="H12" i="28"/>
  <c r="G12" i="28"/>
  <c r="F12" i="28"/>
  <c r="F15" i="28" s="1"/>
  <c r="F28" i="28" s="1"/>
  <c r="E12" i="28"/>
  <c r="E15" i="28" s="1"/>
  <c r="E28" i="28" s="1"/>
  <c r="C12" i="28"/>
  <c r="B12" i="28"/>
  <c r="B15" i="28" s="1"/>
  <c r="B28" i="28" s="1"/>
  <c r="G10" i="28"/>
  <c r="I9" i="28"/>
  <c r="H9" i="28"/>
  <c r="H27" i="28" s="1"/>
  <c r="F9" i="28"/>
  <c r="F27" i="28" s="1"/>
  <c r="C9" i="28"/>
  <c r="B9" i="28"/>
  <c r="B27" i="28" s="1"/>
  <c r="J4" i="28"/>
  <c r="J25" i="28" s="1"/>
  <c r="I4" i="28"/>
  <c r="I25" i="28" s="1"/>
  <c r="H4" i="28"/>
  <c r="F4" i="28"/>
  <c r="E4" i="28"/>
  <c r="E25" i="28" s="1"/>
  <c r="D4" i="28"/>
  <c r="D10" i="28" s="1"/>
  <c r="C4" i="28"/>
  <c r="C25" i="28" s="1"/>
  <c r="B4" i="28"/>
  <c r="J10" i="28" l="1"/>
  <c r="G15" i="28"/>
  <c r="G28" i="28" s="1"/>
  <c r="H10" i="28"/>
  <c r="H21" i="28" s="1"/>
  <c r="H24" i="28" s="1"/>
  <c r="E10" i="28"/>
  <c r="E21" i="28" s="1"/>
  <c r="O24" i="28" s="1"/>
  <c r="C15" i="28"/>
  <c r="C28" i="28" s="1"/>
  <c r="H15" i="28"/>
  <c r="H28" i="28" s="1"/>
  <c r="C19" i="28"/>
  <c r="C29" i="28" s="1"/>
  <c r="D21" i="28"/>
  <c r="J28" i="28"/>
  <c r="J21" i="28"/>
  <c r="T24" i="28" s="1"/>
  <c r="R24" i="28"/>
  <c r="D24" i="28"/>
  <c r="I28" i="28"/>
  <c r="F25" i="28"/>
  <c r="F10" i="28"/>
  <c r="F21" i="28" s="1"/>
  <c r="P24" i="28" s="1"/>
  <c r="B25" i="28"/>
  <c r="D25" i="28"/>
  <c r="H25" i="28"/>
  <c r="B10" i="28"/>
  <c r="B21" i="28" s="1"/>
  <c r="G21" i="28" l="1"/>
  <c r="J24" i="28"/>
  <c r="B24" i="28"/>
  <c r="E24" i="28"/>
  <c r="F24" i="28"/>
  <c r="Q24" i="28" l="1"/>
  <c r="G24" i="28"/>
  <c r="J5" i="13" l="1"/>
  <c r="K5" i="13"/>
  <c r="J6" i="13"/>
  <c r="K6" i="13"/>
  <c r="J7" i="13"/>
  <c r="K7" i="13"/>
  <c r="J8" i="13"/>
  <c r="K8" i="13"/>
  <c r="J9" i="13"/>
  <c r="K9" i="13"/>
  <c r="J10" i="13"/>
  <c r="K10" i="13"/>
  <c r="J11" i="13"/>
  <c r="K11" i="13"/>
  <c r="J12" i="13"/>
  <c r="K12" i="13"/>
  <c r="K4" i="13"/>
  <c r="J4" i="13"/>
  <c r="E5" i="11"/>
  <c r="E6" i="11"/>
  <c r="E7" i="11"/>
  <c r="E8" i="11"/>
  <c r="E9" i="11"/>
  <c r="E10" i="11"/>
  <c r="E11" i="11"/>
  <c r="E12" i="11"/>
  <c r="E4" i="11"/>
  <c r="E14" i="1" l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<sst xmlns="http://schemas.openxmlformats.org/spreadsheetml/2006/main" count="540" uniqueCount="199">
  <si>
    <t>Départements</t>
  </si>
  <si>
    <t>Population 15-69 ans au 01/01/02020 (a)</t>
  </si>
  <si>
    <t>Adultes bénéficiaires du RSA au 31/12/2019</t>
  </si>
  <si>
    <t>(b)</t>
  </si>
  <si>
    <t>en %</t>
  </si>
  <si>
    <t>de la population</t>
  </si>
  <si>
    <t>(b)/(a)</t>
  </si>
  <si>
    <t>Taux</t>
  </si>
  <si>
    <t>de chômage en moyenne annuelle</t>
  </si>
  <si>
    <t>en 2020</t>
  </si>
  <si>
    <t>Allier</t>
  </si>
  <si>
    <t>Aude</t>
  </si>
  <si>
    <t>Gironde</t>
  </si>
  <si>
    <t>Ille-et-Vilaine</t>
  </si>
  <si>
    <t>Pas-de-Calais</t>
  </si>
  <si>
    <t>Bas-Rhin</t>
  </si>
  <si>
    <t xml:space="preserve">Seine-Saint-Denis </t>
  </si>
  <si>
    <t>Martinique</t>
  </si>
  <si>
    <t>Réunion</t>
  </si>
  <si>
    <t>France</t>
  </si>
  <si>
    <t>Caractéristiques</t>
  </si>
  <si>
    <t>Seine-</t>
  </si>
  <si>
    <t>Saint-Denis</t>
  </si>
  <si>
    <t>Genre </t>
  </si>
  <si>
    <t>Femme</t>
  </si>
  <si>
    <t>53 %</t>
  </si>
  <si>
    <t>54 %</t>
  </si>
  <si>
    <t>60 %</t>
  </si>
  <si>
    <t>Homme</t>
  </si>
  <si>
    <t>47 %</t>
  </si>
  <si>
    <t>46 %</t>
  </si>
  <si>
    <t>40 %</t>
  </si>
  <si>
    <t>Âge</t>
  </si>
  <si>
    <r>
      <t>&lt;</t>
    </r>
    <r>
      <rPr>
        <sz val="9"/>
        <color rgb="FF000000"/>
        <rFont val="Times New Roman"/>
        <family val="1"/>
      </rPr>
      <t xml:space="preserve"> 25 ans</t>
    </r>
  </si>
  <si>
    <t>4 %</t>
  </si>
  <si>
    <t>5 %</t>
  </si>
  <si>
    <t>25-29 ans</t>
  </si>
  <si>
    <t>16 %</t>
  </si>
  <si>
    <t>15 %</t>
  </si>
  <si>
    <t>13 %</t>
  </si>
  <si>
    <t>30-39 ans</t>
  </si>
  <si>
    <t>31 %</t>
  </si>
  <si>
    <t>22 %</t>
  </si>
  <si>
    <t>40-49 ans</t>
  </si>
  <si>
    <t>24 %</t>
  </si>
  <si>
    <t>50-59</t>
  </si>
  <si>
    <t>18 %</t>
  </si>
  <si>
    <t>25 %</t>
  </si>
  <si>
    <t>60 ans et plus</t>
  </si>
  <si>
    <t>8 %</t>
  </si>
  <si>
    <r>
      <t>Situation familiale</t>
    </r>
    <r>
      <rPr>
        <i/>
        <sz val="9"/>
        <color theme="1"/>
        <rFont val="Times New Roman"/>
        <family val="1"/>
      </rPr>
      <t> </t>
    </r>
  </si>
  <si>
    <t>Personne seule</t>
  </si>
  <si>
    <t>69 %</t>
  </si>
  <si>
    <t>63 %</t>
  </si>
  <si>
    <t>89 %</t>
  </si>
  <si>
    <t>En couple</t>
  </si>
  <si>
    <t>37 %</t>
  </si>
  <si>
    <t>11 %</t>
  </si>
  <si>
    <t>Ancienneté</t>
  </si>
  <si>
    <t>&lt; 1 an</t>
  </si>
  <si>
    <t>ND</t>
  </si>
  <si>
    <t>1 à 2 ans</t>
  </si>
  <si>
    <t>10 %</t>
  </si>
  <si>
    <t>2 à 5 ans</t>
  </si>
  <si>
    <t>26 %</t>
  </si>
  <si>
    <t>&gt; 5 ans</t>
  </si>
  <si>
    <t>43 %</t>
  </si>
  <si>
    <t>57 %</t>
  </si>
  <si>
    <t>Infographie CAF</t>
  </si>
  <si>
    <t>2010 M€</t>
  </si>
  <si>
    <t>2019 M€</t>
  </si>
  <si>
    <t>Var. M€</t>
  </si>
  <si>
    <t>Var. %</t>
  </si>
  <si>
    <t>Seine-St-Denis</t>
  </si>
  <si>
    <t xml:space="preserve">Martinique </t>
  </si>
  <si>
    <t>€/habitant</t>
  </si>
  <si>
    <t>RSA</t>
  </si>
  <si>
    <t>RSO</t>
  </si>
  <si>
    <t>Seine-Saint-Denis</t>
  </si>
  <si>
    <t xml:space="preserve">La Martinique </t>
  </si>
  <si>
    <t>La Réunion</t>
  </si>
  <si>
    <t>Population</t>
  </si>
  <si>
    <t>M€</t>
  </si>
  <si>
    <t>Foyers</t>
  </si>
  <si>
    <t>€/foyer/mois</t>
  </si>
  <si>
    <t>AL</t>
  </si>
  <si>
    <t>PA</t>
  </si>
  <si>
    <t>Prime de Noël</t>
  </si>
  <si>
    <t>Total</t>
  </si>
  <si>
    <t>€/Hab</t>
  </si>
  <si>
    <t>Masse salariale</t>
  </si>
  <si>
    <t>Allocataires suivis par le Département (estimation)</t>
  </si>
  <si>
    <t>% RSA</t>
  </si>
  <si>
    <t>Accompagnement des départements</t>
  </si>
  <si>
    <t>Accompagnement total (CD, PE,CAF/MSA)</t>
  </si>
  <si>
    <t>TICPE</t>
  </si>
  <si>
    <t>%</t>
  </si>
  <si>
    <t>Var. reste à charge</t>
  </si>
  <si>
    <t>Var. recettes</t>
  </si>
  <si>
    <t>Var. dépenses</t>
  </si>
  <si>
    <t>Reste à charge</t>
  </si>
  <si>
    <t>Allocataires</t>
  </si>
  <si>
    <t>RAC en M€</t>
  </si>
  <si>
    <t>Habitants</t>
  </si>
  <si>
    <t>RAC €/hab</t>
  </si>
  <si>
    <t>NC</t>
  </si>
  <si>
    <t>Professionnel</t>
  </si>
  <si>
    <t>Social</t>
  </si>
  <si>
    <t>Mixte</t>
  </si>
  <si>
    <t xml:space="preserve">Gironde </t>
  </si>
  <si>
    <t>Allocataires RSA</t>
  </si>
  <si>
    <t>Total des DEFM</t>
  </si>
  <si>
    <t>Part des allocataires</t>
  </si>
  <si>
    <t>9 %</t>
  </si>
  <si>
    <t>17 %</t>
  </si>
  <si>
    <t>12 %</t>
  </si>
  <si>
    <t>29 %</t>
  </si>
  <si>
    <t>35 %</t>
  </si>
  <si>
    <t>Suivi</t>
  </si>
  <si>
    <t>Guidé</t>
  </si>
  <si>
    <t>Renforcé</t>
  </si>
  <si>
    <t>Global</t>
  </si>
  <si>
    <t>Tous</t>
  </si>
  <si>
    <t>France - BRSA</t>
  </si>
  <si>
    <t>Autres DE</t>
  </si>
  <si>
    <t>Écart</t>
  </si>
  <si>
    <t>Allier - BRSA</t>
  </si>
  <si>
    <t>Aude - BRSA</t>
  </si>
  <si>
    <t>Gironde - BRSA</t>
  </si>
  <si>
    <t>Ille-et-Vilaine - BRSA</t>
  </si>
  <si>
    <t>Pas-de-Calais - BRSA</t>
  </si>
  <si>
    <t>Bas-Rhin  - BRSA</t>
  </si>
  <si>
    <t>Seine-Saint-Denis - BRSA</t>
  </si>
  <si>
    <t>Martinique - BRSA</t>
  </si>
  <si>
    <t>Réunion - BRSA</t>
  </si>
  <si>
    <t>Délai moyen (en jours) entre la date d'entrée dans le RSA et la date de primo-orientation, pour les  personnes entrées dans le RSA au cours de l'année et soumises aux droits et devoirs et primo-orientées au 31/12/2019</t>
  </si>
  <si>
    <t>Délai moyen (en jours), entre la date de primo-orientation vers un organisme autre que Pôle emploi et la date de signature du primo-CER, pour les personnes entrées dans le RSA au cours de l'année et soumises aux droits et devoirs, primo-orientées vers un organisme autre que Pôle emploi et ayant un primo-CER au 31/12/2019</t>
  </si>
  <si>
    <t>France entière</t>
  </si>
  <si>
    <t>Nbr de BRSA</t>
  </si>
  <si>
    <t>Taux de contrats observés</t>
  </si>
  <si>
    <t>Durée moyenne du contrat</t>
  </si>
  <si>
    <t>Taux de contrats périmés</t>
  </si>
  <si>
    <t>Nombre moyen d’actions par contrat</t>
  </si>
  <si>
    <t>% de contrats avec 1 action</t>
  </si>
  <si>
    <t xml:space="preserve">Allier </t>
  </si>
  <si>
    <t>10 mois</t>
  </si>
  <si>
    <t xml:space="preserve">Aude </t>
  </si>
  <si>
    <t>9,6 mois</t>
  </si>
  <si>
    <t xml:space="preserve">Ille-et-Vilaine </t>
  </si>
  <si>
    <t>8,4 mois</t>
  </si>
  <si>
    <t xml:space="preserve">Pas-de-Calais </t>
  </si>
  <si>
    <t>10,2 mois</t>
  </si>
  <si>
    <t xml:space="preserve">Bas-Rhin </t>
  </si>
  <si>
    <t>6,6 mois</t>
  </si>
  <si>
    <t xml:space="preserve">Réunion </t>
  </si>
  <si>
    <t>12 mois</t>
  </si>
  <si>
    <t>6 mois</t>
  </si>
  <si>
    <t>1 an</t>
  </si>
  <si>
    <t>2 ans</t>
  </si>
  <si>
    <t>4 ans</t>
  </si>
  <si>
    <t>6 ans</t>
  </si>
  <si>
    <t>Montant de l'allocation RSA*</t>
  </si>
  <si>
    <t>Coût direct de l’allocation RSA-socle pour le département = (montant des allocations versées - remboursements d'indus)</t>
  </si>
  <si>
    <t>Montant des autres allocations</t>
  </si>
  <si>
    <t>Revenu de solidarité Outre-mer</t>
  </si>
  <si>
    <t>Prime d'activité</t>
  </si>
  <si>
    <t>Aides financières complémentaires</t>
  </si>
  <si>
    <t>Total dépenses d'allocations</t>
  </si>
  <si>
    <t>103,19 (1)</t>
  </si>
  <si>
    <t>217,74 (2)</t>
  </si>
  <si>
    <t>Montant des dépenses d'accompagnement  (masse salariale des travailleurs sociaux et prestations)</t>
  </si>
  <si>
    <t>Dépenses financées par les départements</t>
  </si>
  <si>
    <t>27,36 (3)</t>
  </si>
  <si>
    <t>de subventions</t>
  </si>
  <si>
    <t>Dépenses financées par Pôle emploi</t>
  </si>
  <si>
    <t>Dépenses financées par les CAF et les CMSA</t>
  </si>
  <si>
    <t>Total dépenses d'accompagnement</t>
  </si>
  <si>
    <t>Montant des dépenses de gestion</t>
  </si>
  <si>
    <t>Dépenses financées par les CAF et les CMSA (4)</t>
  </si>
  <si>
    <t>Total dépenses de gestion</t>
  </si>
  <si>
    <t>Dépenses au titre du RSA</t>
  </si>
  <si>
    <t>Total des dépenses au titre du RSA (y compris allocations RSO)</t>
  </si>
  <si>
    <t>125,25 (1)</t>
  </si>
  <si>
    <t>249,94 (2)</t>
  </si>
  <si>
    <t>Coût moyen total annuel par allocataire (hors RSO)</t>
  </si>
  <si>
    <t>8 037 (1)</t>
  </si>
  <si>
    <t>6 822 (2)</t>
  </si>
  <si>
    <t>Coût moyen annuel des allocations RSA par allocataire RSA</t>
  </si>
  <si>
    <t>Coût moyen annuel de la prime d'activité par allocataire RSA</t>
  </si>
  <si>
    <t>Prime de Noël et autres aides financières complémentaires</t>
  </si>
  <si>
    <t>48 (1)</t>
  </si>
  <si>
    <t>26 (1)</t>
  </si>
  <si>
    <t>Coût moyen annuel des dépenses d'accompagnement par allocataire RSA</t>
  </si>
  <si>
    <t>Coût moyen annuel des dépenses de gestion par allocataire RSA</t>
  </si>
  <si>
    <t xml:space="preserve"> * hors coût direct de l'allocation RSA jeunes actifs</t>
  </si>
  <si>
    <t xml:space="preserve"> (1) hors prime de Noël</t>
  </si>
  <si>
    <t xml:space="preserve"> (2) hors prime de Noël et prime d'activité</t>
  </si>
  <si>
    <t xml:space="preserve"> (3) dépenses nettes (dépenses brutes : 49,67 M€)</t>
  </si>
  <si>
    <t xml:space="preserve"> (4) dépenses estimées par La CAF pour les départements de l'Aude, l'Ille-et-Vilaine, la Seine-Saint-Denis. Pour les autres départements, les dépenses ont été estimées par la CNAF.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</si>
</sst>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7" formatCode="#,##0.0"/>
    <numFmt numFmtId="168" formatCode="0.0"/>
    <numFmt numFmtId="169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i/>
      <sz val="10.5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b/>
      <i/>
      <sz val="9"/>
      <color rgb="FF000000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3" fontId="0" fillId="0" borderId="0" xfId="0" applyNumberFormat="1"/>
    <xf numFmtId="3" fontId="5" fillId="3" borderId="8" xfId="0" applyNumberFormat="1" applyFont="1" applyFill="1" applyBorder="1" applyAlignment="1">
      <alignment horizontal="right" vertical="center" wrapText="1"/>
    </xf>
    <xf numFmtId="10" fontId="5" fillId="3" borderId="8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justify" vertical="center" wrapText="1"/>
    </xf>
    <xf numFmtId="3" fontId="4" fillId="0" borderId="8" xfId="0" applyNumberFormat="1" applyFont="1" applyBorder="1" applyAlignment="1">
      <alignment horizontal="right" vertical="center" wrapText="1"/>
    </xf>
    <xf numFmtId="10" fontId="4" fillId="3" borderId="8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/>
    </xf>
    <xf numFmtId="0" fontId="9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horizontal="justify" vertical="center"/>
    </xf>
    <xf numFmtId="9" fontId="9" fillId="0" borderId="8" xfId="0" applyNumberFormat="1" applyFont="1" applyBorder="1" applyAlignment="1">
      <alignment horizontal="right" vertical="center"/>
    </xf>
    <xf numFmtId="9" fontId="9" fillId="0" borderId="8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justify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/>
    </xf>
    <xf numFmtId="3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/>
    <xf numFmtId="167" fontId="0" fillId="0" borderId="16" xfId="0" applyNumberFormat="1" applyBorder="1" applyAlignment="1">
      <alignment horizontal="right"/>
    </xf>
    <xf numFmtId="0" fontId="0" fillId="0" borderId="15" xfId="0" applyBorder="1"/>
    <xf numFmtId="0" fontId="0" fillId="0" borderId="17" xfId="0" applyBorder="1"/>
    <xf numFmtId="167" fontId="0" fillId="7" borderId="15" xfId="0" applyNumberFormat="1" applyFill="1" applyBorder="1" applyAlignment="1">
      <alignment horizontal="right"/>
    </xf>
    <xf numFmtId="167" fontId="0" fillId="7" borderId="0" xfId="0" applyNumberFormat="1" applyFill="1" applyBorder="1" applyAlignment="1">
      <alignment horizontal="right"/>
    </xf>
    <xf numFmtId="167" fontId="0" fillId="7" borderId="16" xfId="0" applyNumberFormat="1" applyFill="1" applyBorder="1" applyAlignment="1">
      <alignment horizontal="right"/>
    </xf>
    <xf numFmtId="167" fontId="0" fillId="7" borderId="14" xfId="0" applyNumberFormat="1" applyFill="1" applyBorder="1" applyAlignment="1">
      <alignment horizontal="right"/>
    </xf>
    <xf numFmtId="167" fontId="0" fillId="7" borderId="19" xfId="0" applyNumberFormat="1" applyFill="1" applyBorder="1" applyAlignment="1">
      <alignment horizontal="right"/>
    </xf>
    <xf numFmtId="167" fontId="0" fillId="7" borderId="20" xfId="0" applyNumberFormat="1" applyFill="1" applyBorder="1" applyAlignment="1">
      <alignment horizontal="right"/>
    </xf>
    <xf numFmtId="167" fontId="0" fillId="7" borderId="17" xfId="0" applyNumberFormat="1" applyFill="1" applyBorder="1" applyAlignment="1">
      <alignment horizontal="right"/>
    </xf>
    <xf numFmtId="167" fontId="0" fillId="7" borderId="21" xfId="0" applyNumberFormat="1" applyFill="1" applyBorder="1" applyAlignment="1">
      <alignment horizontal="right"/>
    </xf>
    <xf numFmtId="167" fontId="0" fillId="7" borderId="22" xfId="0" applyNumberFormat="1" applyFill="1" applyBorder="1" applyAlignment="1">
      <alignment horizontal="right"/>
    </xf>
    <xf numFmtId="3" fontId="0" fillId="7" borderId="14" xfId="0" applyNumberFormat="1" applyFill="1" applyBorder="1" applyAlignment="1">
      <alignment horizontal="right"/>
    </xf>
    <xf numFmtId="3" fontId="0" fillId="7" borderId="19" xfId="0" applyNumberFormat="1" applyFill="1" applyBorder="1" applyAlignment="1">
      <alignment horizontal="right"/>
    </xf>
    <xf numFmtId="3" fontId="0" fillId="7" borderId="20" xfId="0" applyNumberFormat="1" applyFill="1" applyBorder="1" applyAlignment="1">
      <alignment horizontal="right"/>
    </xf>
    <xf numFmtId="3" fontId="0" fillId="7" borderId="15" xfId="0" applyNumberFormat="1" applyFill="1" applyBorder="1" applyAlignment="1">
      <alignment horizontal="right"/>
    </xf>
    <xf numFmtId="3" fontId="0" fillId="7" borderId="0" xfId="0" applyNumberFormat="1" applyFill="1" applyBorder="1" applyAlignment="1">
      <alignment horizontal="right"/>
    </xf>
    <xf numFmtId="3" fontId="0" fillId="7" borderId="16" xfId="0" applyNumberFormat="1" applyFill="1" applyBorder="1" applyAlignment="1">
      <alignment horizontal="right"/>
    </xf>
    <xf numFmtId="3" fontId="0" fillId="7" borderId="17" xfId="0" applyNumberFormat="1" applyFill="1" applyBorder="1" applyAlignment="1">
      <alignment horizontal="right"/>
    </xf>
    <xf numFmtId="3" fontId="0" fillId="7" borderId="21" xfId="0" applyNumberFormat="1" applyFill="1" applyBorder="1" applyAlignment="1">
      <alignment horizontal="right"/>
    </xf>
    <xf numFmtId="3" fontId="0" fillId="7" borderId="22" xfId="0" applyNumberFormat="1" applyFill="1" applyBorder="1" applyAlignment="1">
      <alignment horizontal="right"/>
    </xf>
    <xf numFmtId="4" fontId="0" fillId="0" borderId="0" xfId="0" applyNumberFormat="1"/>
    <xf numFmtId="3" fontId="0" fillId="7" borderId="0" xfId="0" applyNumberFormat="1" applyFill="1"/>
    <xf numFmtId="4" fontId="0" fillId="0" borderId="23" xfId="0" applyNumberFormat="1" applyBorder="1"/>
    <xf numFmtId="4" fontId="0" fillId="0" borderId="24" xfId="0" applyNumberFormat="1" applyBorder="1"/>
    <xf numFmtId="4" fontId="0" fillId="0" borderId="25" xfId="0" applyNumberFormat="1" applyBorder="1"/>
    <xf numFmtId="9" fontId="0" fillId="7" borderId="24" xfId="2" applyFont="1" applyFill="1" applyBorder="1"/>
    <xf numFmtId="4" fontId="0" fillId="5" borderId="23" xfId="0" applyNumberFormat="1" applyFill="1" applyBorder="1" applyAlignment="1">
      <alignment horizontal="right"/>
    </xf>
    <xf numFmtId="4" fontId="0" fillId="5" borderId="24" xfId="0" applyNumberFormat="1" applyFill="1" applyBorder="1" applyAlignment="1">
      <alignment horizontal="right"/>
    </xf>
    <xf numFmtId="9" fontId="0" fillId="0" borderId="0" xfId="2" applyFont="1"/>
    <xf numFmtId="167" fontId="0" fillId="0" borderId="23" xfId="0" applyNumberFormat="1" applyBorder="1"/>
    <xf numFmtId="167" fontId="0" fillId="0" borderId="24" xfId="0" applyNumberFormat="1" applyBorder="1"/>
    <xf numFmtId="167" fontId="0" fillId="7" borderId="24" xfId="0" applyNumberFormat="1" applyFill="1" applyBorder="1"/>
    <xf numFmtId="167" fontId="0" fillId="0" borderId="25" xfId="0" applyNumberFormat="1" applyBorder="1"/>
    <xf numFmtId="9" fontId="0" fillId="0" borderId="23" xfId="2" applyFont="1" applyBorder="1"/>
    <xf numFmtId="9" fontId="0" fillId="0" borderId="24" xfId="2" applyFont="1" applyBorder="1"/>
    <xf numFmtId="9" fontId="0" fillId="0" borderId="25" xfId="2" applyFont="1" applyBorder="1"/>
    <xf numFmtId="0" fontId="12" fillId="7" borderId="14" xfId="0" applyFont="1" applyFill="1" applyBorder="1" applyAlignment="1">
      <alignment horizontal="center" vertical="center" wrapText="1"/>
    </xf>
    <xf numFmtId="167" fontId="0" fillId="0" borderId="20" xfId="0" applyNumberFormat="1" applyBorder="1" applyAlignment="1">
      <alignment horizontal="right"/>
    </xf>
    <xf numFmtId="167" fontId="0" fillId="0" borderId="22" xfId="0" applyNumberFormat="1" applyBorder="1" applyAlignment="1">
      <alignment horizontal="right"/>
    </xf>
    <xf numFmtId="4" fontId="0" fillId="7" borderId="20" xfId="0" applyNumberFormat="1" applyFill="1" applyBorder="1" applyAlignment="1">
      <alignment horizontal="right"/>
    </xf>
    <xf numFmtId="4" fontId="0" fillId="7" borderId="16" xfId="0" applyNumberFormat="1" applyFill="1" applyBorder="1" applyAlignment="1">
      <alignment horizontal="right"/>
    </xf>
    <xf numFmtId="4" fontId="0" fillId="7" borderId="22" xfId="0" applyNumberForma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 vertical="center" wrapText="1"/>
    </xf>
    <xf numFmtId="4" fontId="0" fillId="0" borderId="24" xfId="0" applyNumberFormat="1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167" fontId="0" fillId="0" borderId="25" xfId="0" applyNumberFormat="1" applyBorder="1" applyAlignment="1">
      <alignment horizontal="center"/>
    </xf>
    <xf numFmtId="0" fontId="12" fillId="7" borderId="23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right"/>
    </xf>
    <xf numFmtId="4" fontId="0" fillId="0" borderId="24" xfId="0" applyNumberFormat="1" applyBorder="1" applyAlignment="1">
      <alignment horizontal="right"/>
    </xf>
    <xf numFmtId="4" fontId="0" fillId="7" borderId="25" xfId="0" applyNumberFormat="1" applyFill="1" applyBorder="1" applyAlignment="1">
      <alignment horizontal="right"/>
    </xf>
    <xf numFmtId="4" fontId="0" fillId="0" borderId="25" xfId="0" applyNumberFormat="1" applyBorder="1" applyAlignment="1">
      <alignment horizontal="right"/>
    </xf>
    <xf numFmtId="167" fontId="0" fillId="0" borderId="23" xfId="0" applyNumberFormat="1" applyBorder="1" applyAlignment="1">
      <alignment horizontal="right"/>
    </xf>
    <xf numFmtId="167" fontId="0" fillId="0" borderId="24" xfId="0" applyNumberFormat="1" applyBorder="1" applyAlignment="1">
      <alignment horizontal="right"/>
    </xf>
    <xf numFmtId="167" fontId="0" fillId="0" borderId="25" xfId="0" applyNumberFormat="1" applyBorder="1" applyAlignment="1">
      <alignment horizontal="right"/>
    </xf>
    <xf numFmtId="0" fontId="12" fillId="7" borderId="18" xfId="0" applyFont="1" applyFill="1" applyBorder="1" applyAlignment="1">
      <alignment horizontal="center" vertical="center" wrapText="1"/>
    </xf>
    <xf numFmtId="168" fontId="0" fillId="0" borderId="0" xfId="0" applyNumberFormat="1"/>
    <xf numFmtId="0" fontId="3" fillId="0" borderId="8" xfId="0" applyFont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/>
    </xf>
    <xf numFmtId="0" fontId="5" fillId="0" borderId="8" xfId="0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 wrapText="1"/>
    </xf>
    <xf numFmtId="3" fontId="5" fillId="0" borderId="8" xfId="0" applyNumberFormat="1" applyFont="1" applyBorder="1" applyAlignment="1">
      <alignment horizontal="right" vertical="center" wrapText="1"/>
    </xf>
    <xf numFmtId="0" fontId="8" fillId="2" borderId="5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justify" vertical="center" wrapText="1"/>
    </xf>
    <xf numFmtId="3" fontId="0" fillId="0" borderId="0" xfId="0" applyNumberFormat="1" applyAlignment="1">
      <alignment horizontal="center"/>
    </xf>
    <xf numFmtId="0" fontId="0" fillId="7" borderId="0" xfId="0" applyFill="1" applyAlignment="1">
      <alignment horizontal="center"/>
    </xf>
    <xf numFmtId="3" fontId="0" fillId="7" borderId="0" xfId="0" applyNumberFormat="1" applyFill="1" applyAlignment="1">
      <alignment horizontal="center"/>
    </xf>
    <xf numFmtId="9" fontId="0" fillId="7" borderId="0" xfId="2" applyFont="1" applyFill="1" applyAlignment="1">
      <alignment horizontal="center"/>
    </xf>
    <xf numFmtId="0" fontId="0" fillId="7" borderId="0" xfId="0" applyFill="1" applyAlignment="1">
      <alignment horizontal="left"/>
    </xf>
    <xf numFmtId="3" fontId="9" fillId="0" borderId="8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justify" vertical="center"/>
    </xf>
    <xf numFmtId="0" fontId="13" fillId="0" borderId="3" xfId="0" applyFont="1" applyBorder="1" applyAlignment="1">
      <alignment horizontal="justify" vertical="center"/>
    </xf>
    <xf numFmtId="10" fontId="9" fillId="0" borderId="7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justify" vertical="center"/>
    </xf>
    <xf numFmtId="0" fontId="11" fillId="0" borderId="4" xfId="0" applyFont="1" applyBorder="1" applyAlignment="1">
      <alignment horizontal="right" vertical="center"/>
    </xf>
    <xf numFmtId="9" fontId="11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/>
    </xf>
    <xf numFmtId="0" fontId="9" fillId="0" borderId="4" xfId="0" applyFont="1" applyBorder="1" applyAlignment="1">
      <alignment horizontal="center" vertical="center"/>
    </xf>
    <xf numFmtId="9" fontId="9" fillId="0" borderId="8" xfId="0" applyNumberFormat="1" applyFont="1" applyBorder="1" applyAlignment="1">
      <alignment horizontal="center" vertical="center" wrapText="1"/>
    </xf>
    <xf numFmtId="9" fontId="9" fillId="0" borderId="8" xfId="0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8" borderId="28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justify" vertical="center"/>
    </xf>
    <xf numFmtId="9" fontId="9" fillId="0" borderId="0" xfId="0" applyNumberFormat="1" applyFont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9" fontId="9" fillId="0" borderId="7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0" fontId="9" fillId="0" borderId="4" xfId="0" applyFont="1" applyBorder="1" applyAlignment="1">
      <alignment horizontal="justify" vertical="center"/>
    </xf>
    <xf numFmtId="9" fontId="9" fillId="0" borderId="30" xfId="0" applyNumberFormat="1" applyFont="1" applyBorder="1" applyAlignment="1">
      <alignment horizontal="center" vertical="center"/>
    </xf>
    <xf numFmtId="9" fontId="9" fillId="0" borderId="4" xfId="0" applyNumberFormat="1" applyFont="1" applyBorder="1" applyAlignment="1">
      <alignment horizontal="center" vertical="center"/>
    </xf>
    <xf numFmtId="0" fontId="0" fillId="7" borderId="23" xfId="0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vertical="center" wrapText="1"/>
    </xf>
    <xf numFmtId="4" fontId="0" fillId="0" borderId="18" xfId="0" applyNumberFormat="1" applyBorder="1" applyAlignment="1">
      <alignment vertical="center"/>
    </xf>
    <xf numFmtId="0" fontId="0" fillId="0" borderId="1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0" fillId="7" borderId="18" xfId="0" applyNumberFormat="1" applyFill="1" applyBorder="1" applyAlignment="1">
      <alignment horizontal="right" vertical="center"/>
    </xf>
    <xf numFmtId="4" fontId="0" fillId="7" borderId="18" xfId="0" applyNumberFormat="1" applyFill="1" applyBorder="1" applyAlignment="1">
      <alignment vertical="center"/>
    </xf>
    <xf numFmtId="0" fontId="0" fillId="0" borderId="18" xfId="0" applyBorder="1"/>
    <xf numFmtId="4" fontId="0" fillId="0" borderId="18" xfId="0" applyNumberFormat="1" applyBorder="1"/>
    <xf numFmtId="4" fontId="0" fillId="0" borderId="18" xfId="0" applyNumberFormat="1" applyBorder="1" applyAlignment="1">
      <alignment horizontal="right"/>
    </xf>
    <xf numFmtId="0" fontId="16" fillId="0" borderId="18" xfId="0" applyFont="1" applyBorder="1"/>
    <xf numFmtId="4" fontId="16" fillId="0" borderId="18" xfId="0" applyNumberFormat="1" applyFont="1" applyBorder="1"/>
    <xf numFmtId="4" fontId="16" fillId="7" borderId="18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7" borderId="0" xfId="0" applyFill="1"/>
    <xf numFmtId="4" fontId="0" fillId="7" borderId="18" xfId="0" applyNumberFormat="1" applyFill="1" applyBorder="1" applyAlignment="1">
      <alignment horizontal="right"/>
    </xf>
    <xf numFmtId="4" fontId="0" fillId="7" borderId="18" xfId="0" applyNumberFormat="1" applyFill="1" applyBorder="1"/>
    <xf numFmtId="4" fontId="16" fillId="7" borderId="18" xfId="0" applyNumberFormat="1" applyFont="1" applyFill="1" applyBorder="1"/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4" fontId="0" fillId="0" borderId="0" xfId="0" applyNumberFormat="1" applyAlignment="1">
      <alignment horizontal="right"/>
    </xf>
    <xf numFmtId="0" fontId="16" fillId="0" borderId="11" xfId="0" applyFont="1" applyBorder="1" applyAlignment="1">
      <alignment horizontal="left" wrapText="1"/>
    </xf>
    <xf numFmtId="4" fontId="16" fillId="0" borderId="18" xfId="0" applyNumberFormat="1" applyFont="1" applyBorder="1" applyAlignment="1">
      <alignment horizontal="right" vertical="center"/>
    </xf>
    <xf numFmtId="4" fontId="16" fillId="7" borderId="18" xfId="0" applyNumberFormat="1" applyFont="1" applyFill="1" applyBorder="1" applyAlignment="1">
      <alignment horizontal="right" vertical="center"/>
    </xf>
    <xf numFmtId="169" fontId="0" fillId="0" borderId="18" xfId="1" applyNumberFormat="1" applyFont="1" applyBorder="1"/>
    <xf numFmtId="169" fontId="0" fillId="0" borderId="0" xfId="0" applyNumberFormat="1"/>
    <xf numFmtId="0" fontId="0" fillId="7" borderId="18" xfId="0" applyFont="1" applyFill="1" applyBorder="1" applyAlignment="1">
      <alignment vertical="center" wrapText="1"/>
    </xf>
    <xf numFmtId="169" fontId="0" fillId="7" borderId="18" xfId="0" applyNumberFormat="1" applyFont="1" applyFill="1" applyBorder="1" applyAlignment="1">
      <alignment vertical="center" wrapText="1"/>
    </xf>
    <xf numFmtId="169" fontId="0" fillId="7" borderId="18" xfId="0" applyNumberFormat="1" applyFont="1" applyFill="1" applyBorder="1" applyAlignment="1">
      <alignment horizontal="right" vertical="center" wrapText="1"/>
    </xf>
    <xf numFmtId="169" fontId="2" fillId="6" borderId="18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191770</xdr:colOff>
      <xdr:row>13</xdr:row>
      <xdr:rowOff>5715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81000"/>
          <a:ext cx="3239770" cy="210121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</xdr:row>
      <xdr:rowOff>123825</xdr:rowOff>
    </xdr:from>
    <xdr:to>
      <xdr:col>10</xdr:col>
      <xdr:colOff>659823</xdr:colOff>
      <xdr:row>16</xdr:row>
      <xdr:rowOff>156079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6775" y="314325"/>
          <a:ext cx="3603048" cy="288975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390525</xdr:colOff>
      <xdr:row>1</xdr:row>
      <xdr:rowOff>142875</xdr:rowOff>
    </xdr:from>
    <xdr:to>
      <xdr:col>10</xdr:col>
      <xdr:colOff>396952</xdr:colOff>
      <xdr:row>15</xdr:row>
      <xdr:rowOff>152251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0525" y="333375"/>
          <a:ext cx="3816427" cy="26763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2</xdr:row>
      <xdr:rowOff>28575</xdr:rowOff>
    </xdr:from>
    <xdr:to>
      <xdr:col>9</xdr:col>
      <xdr:colOff>324193</xdr:colOff>
      <xdr:row>12</xdr:row>
      <xdr:rowOff>190298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925" y="409575"/>
          <a:ext cx="3962743" cy="20667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12</xdr:row>
      <xdr:rowOff>180975</xdr:rowOff>
    </xdr:from>
    <xdr:to>
      <xdr:col>8</xdr:col>
      <xdr:colOff>286093</xdr:colOff>
      <xdr:row>24</xdr:row>
      <xdr:rowOff>95822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2657475"/>
          <a:ext cx="3962743" cy="220084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9</xdr:col>
      <xdr:colOff>122195</xdr:colOff>
      <xdr:row>14</xdr:row>
      <xdr:rowOff>56575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0" y="571500"/>
          <a:ext cx="3170195" cy="2152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2</xdr:row>
      <xdr:rowOff>57150</xdr:rowOff>
    </xdr:from>
    <xdr:to>
      <xdr:col>10</xdr:col>
      <xdr:colOff>400393</xdr:colOff>
      <xdr:row>11</xdr:row>
      <xdr:rowOff>61871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7650" y="438150"/>
          <a:ext cx="3962743" cy="17192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0</xdr:rowOff>
    </xdr:from>
    <xdr:to>
      <xdr:col>9</xdr:col>
      <xdr:colOff>555048</xdr:colOff>
      <xdr:row>12</xdr:row>
      <xdr:rowOff>183028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0" y="762000"/>
          <a:ext cx="3603048" cy="170702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11</xdr:col>
      <xdr:colOff>43006</xdr:colOff>
      <xdr:row>12</xdr:row>
      <xdr:rowOff>77879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571500"/>
          <a:ext cx="3853006" cy="179237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2</xdr:row>
      <xdr:rowOff>0</xdr:rowOff>
    </xdr:from>
    <xdr:to>
      <xdr:col>10</xdr:col>
      <xdr:colOff>308919</xdr:colOff>
      <xdr:row>11</xdr:row>
      <xdr:rowOff>167820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2450" y="381000"/>
          <a:ext cx="3566469" cy="20728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276225</xdr:colOff>
      <xdr:row>0</xdr:row>
      <xdr:rowOff>171450</xdr:rowOff>
    </xdr:from>
    <xdr:to>
      <xdr:col>16</xdr:col>
      <xdr:colOff>428968</xdr:colOff>
      <xdr:row>13</xdr:row>
      <xdr:rowOff>115272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171450"/>
          <a:ext cx="3962743" cy="24203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fessan\Downloads\211006%20Fichier%20pour%20v&#233;rif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ép récap"/>
      <sheetName val="Conso"/>
      <sheetName val="Graph"/>
      <sheetName val="3"/>
      <sheetName val="11"/>
      <sheetName val="33"/>
      <sheetName val="35"/>
      <sheetName val="62"/>
      <sheetName val="67"/>
      <sheetName val="93"/>
      <sheetName val="972"/>
      <sheetName val="974"/>
      <sheetName val="Ancienneté"/>
      <sheetName val="Caractéristiques"/>
      <sheetName val="Feuil1"/>
    </sheetNames>
    <sheetDataSet>
      <sheetData sheetId="0"/>
      <sheetData sheetId="1">
        <row r="3">
          <cell r="L3" t="str">
            <v>Nombre d'allocataires RSA</v>
          </cell>
        </row>
      </sheetData>
      <sheetData sheetId="2"/>
      <sheetData sheetId="3">
        <row r="9">
          <cell r="I9">
            <v>63425907.420000002</v>
          </cell>
        </row>
        <row r="31">
          <cell r="I31">
            <v>1301258</v>
          </cell>
        </row>
        <row r="35">
          <cell r="I35">
            <v>909869</v>
          </cell>
        </row>
        <row r="36">
          <cell r="I36">
            <v>31580</v>
          </cell>
        </row>
        <row r="38">
          <cell r="I38">
            <v>637670</v>
          </cell>
        </row>
        <row r="39">
          <cell r="I39">
            <v>1829194</v>
          </cell>
        </row>
        <row r="44">
          <cell r="I44">
            <v>4379869</v>
          </cell>
        </row>
        <row r="45">
          <cell r="I45">
            <v>215258.23</v>
          </cell>
        </row>
        <row r="46">
          <cell r="I46">
            <v>22040</v>
          </cell>
        </row>
        <row r="47">
          <cell r="I47">
            <v>3028324</v>
          </cell>
        </row>
        <row r="64">
          <cell r="I64">
            <v>1384238</v>
          </cell>
        </row>
      </sheetData>
      <sheetData sheetId="4">
        <row r="9">
          <cell r="I9">
            <v>96404116.219999999</v>
          </cell>
        </row>
        <row r="33">
          <cell r="I33">
            <v>5044576</v>
          </cell>
        </row>
        <row r="34">
          <cell r="I34">
            <v>99373</v>
          </cell>
        </row>
        <row r="35">
          <cell r="I35">
            <v>71750</v>
          </cell>
        </row>
        <row r="36">
          <cell r="I36">
            <v>1486017</v>
          </cell>
        </row>
        <row r="37">
          <cell r="I37">
            <v>2208845.9300000002</v>
          </cell>
        </row>
        <row r="42">
          <cell r="I42">
            <v>8136662</v>
          </cell>
        </row>
        <row r="43">
          <cell r="H43">
            <v>748927.2</v>
          </cell>
        </row>
        <row r="45">
          <cell r="I45">
            <v>1878864</v>
          </cell>
        </row>
        <row r="53">
          <cell r="I53">
            <v>341188</v>
          </cell>
        </row>
        <row r="54">
          <cell r="I54">
            <v>216360</v>
          </cell>
        </row>
        <row r="62">
          <cell r="I62">
            <v>2575000</v>
          </cell>
        </row>
      </sheetData>
      <sheetData sheetId="5">
        <row r="4">
          <cell r="G4">
            <v>241195290.08000001</v>
          </cell>
        </row>
        <row r="24">
          <cell r="G24">
            <v>55337</v>
          </cell>
        </row>
        <row r="48">
          <cell r="G48">
            <v>5946564</v>
          </cell>
        </row>
      </sheetData>
      <sheetData sheetId="6">
        <row r="9">
          <cell r="I9">
            <v>96366002.660000011</v>
          </cell>
        </row>
        <row r="35">
          <cell r="I35">
            <v>1932161</v>
          </cell>
        </row>
        <row r="37">
          <cell r="I37">
            <v>70542</v>
          </cell>
        </row>
        <row r="39">
          <cell r="I39">
            <v>4566691.63</v>
          </cell>
        </row>
        <row r="44">
          <cell r="I44">
            <v>9611109.9199999999</v>
          </cell>
        </row>
        <row r="47">
          <cell r="I47">
            <v>2907694.14</v>
          </cell>
        </row>
        <row r="62">
          <cell r="I62">
            <v>208842</v>
          </cell>
        </row>
      </sheetData>
      <sheetData sheetId="7">
        <row r="9">
          <cell r="I9">
            <v>333331186</v>
          </cell>
        </row>
        <row r="36">
          <cell r="I36">
            <v>4651663</v>
          </cell>
        </row>
        <row r="38">
          <cell r="I38">
            <v>5213879</v>
          </cell>
        </row>
        <row r="39">
          <cell r="I39">
            <v>11875443</v>
          </cell>
        </row>
        <row r="44">
          <cell r="I44">
            <v>17635563.140000001</v>
          </cell>
        </row>
        <row r="45">
          <cell r="I45">
            <v>5741765</v>
          </cell>
        </row>
        <row r="47">
          <cell r="I47">
            <v>5705725</v>
          </cell>
        </row>
        <row r="64">
          <cell r="I64">
            <v>5917565</v>
          </cell>
        </row>
      </sheetData>
      <sheetData sheetId="8">
        <row r="35">
          <cell r="I35">
            <v>4201610</v>
          </cell>
        </row>
        <row r="38">
          <cell r="I38">
            <v>1600000</v>
          </cell>
        </row>
        <row r="39">
          <cell r="I39">
            <v>5044247</v>
          </cell>
        </row>
        <row r="44">
          <cell r="I44">
            <v>12956332</v>
          </cell>
        </row>
        <row r="47">
          <cell r="I47">
            <v>5498976</v>
          </cell>
        </row>
        <row r="64">
          <cell r="I64">
            <v>3672950</v>
          </cell>
        </row>
      </sheetData>
      <sheetData sheetId="9">
        <row r="9">
          <cell r="I9">
            <v>516957264.88</v>
          </cell>
        </row>
        <row r="33">
          <cell r="I33">
            <v>3766753.0935984179</v>
          </cell>
        </row>
        <row r="37">
          <cell r="I37">
            <v>7300000</v>
          </cell>
        </row>
        <row r="39">
          <cell r="I39">
            <v>55336.53</v>
          </cell>
        </row>
        <row r="40">
          <cell r="I40">
            <v>6596648.4738604659</v>
          </cell>
        </row>
        <row r="41">
          <cell r="I41">
            <v>8874725.7899999991</v>
          </cell>
        </row>
        <row r="46">
          <cell r="I46">
            <v>7919138.620000001</v>
          </cell>
        </row>
        <row r="49">
          <cell r="I49">
            <v>6330518.8300000001</v>
          </cell>
        </row>
        <row r="66">
          <cell r="I66">
            <v>6037529.0800000001</v>
          </cell>
        </row>
      </sheetData>
      <sheetData sheetId="10">
        <row r="9">
          <cell r="I9">
            <v>212130243.94999999</v>
          </cell>
        </row>
        <row r="25">
          <cell r="I25">
            <v>926048.44</v>
          </cell>
        </row>
        <row r="33">
          <cell r="I33">
            <v>3780084</v>
          </cell>
        </row>
        <row r="37">
          <cell r="I37">
            <v>6732368</v>
          </cell>
        </row>
        <row r="42">
          <cell r="I42">
            <v>4760197.55</v>
          </cell>
        </row>
        <row r="45">
          <cell r="I45">
            <v>9404429</v>
          </cell>
        </row>
        <row r="62">
          <cell r="I62">
            <v>3601432</v>
          </cell>
        </row>
      </sheetData>
      <sheetData sheetId="11">
        <row r="9">
          <cell r="I9">
            <v>622819258</v>
          </cell>
        </row>
        <row r="64">
          <cell r="I64">
            <v>9917459.379999999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H5" sqref="H5"/>
    </sheetView>
  </sheetViews>
  <sheetFormatPr baseColWidth="10" defaultRowHeight="15" x14ac:dyDescent="0.25"/>
  <sheetData>
    <row r="1" spans="2:6" ht="15.75" thickBot="1" x14ac:dyDescent="0.3"/>
    <row r="2" spans="2:6" ht="48" x14ac:dyDescent="0.25">
      <c r="B2" s="12" t="s">
        <v>0</v>
      </c>
      <c r="C2" s="12" t="s">
        <v>1</v>
      </c>
      <c r="D2" s="1" t="s">
        <v>2</v>
      </c>
      <c r="E2" s="1" t="s">
        <v>4</v>
      </c>
      <c r="F2" s="1" t="s">
        <v>7</v>
      </c>
    </row>
    <row r="3" spans="2:6" ht="36" x14ac:dyDescent="0.25">
      <c r="B3" s="13"/>
      <c r="C3" s="13"/>
      <c r="D3" s="2" t="s">
        <v>3</v>
      </c>
      <c r="E3" s="2" t="s">
        <v>5</v>
      </c>
      <c r="F3" s="2" t="s">
        <v>8</v>
      </c>
    </row>
    <row r="4" spans="2:6" ht="15.75" thickBot="1" x14ac:dyDescent="0.3">
      <c r="B4" s="14"/>
      <c r="C4" s="14"/>
      <c r="D4" s="3"/>
      <c r="E4" s="4" t="s">
        <v>6</v>
      </c>
      <c r="F4" s="4" t="s">
        <v>9</v>
      </c>
    </row>
    <row r="5" spans="2:6" ht="15.75" thickBot="1" x14ac:dyDescent="0.3">
      <c r="B5" s="5" t="s">
        <v>10</v>
      </c>
      <c r="C5" s="7">
        <v>214542</v>
      </c>
      <c r="D5" s="7">
        <v>11623</v>
      </c>
      <c r="E5" s="8">
        <f>D5/C5</f>
        <v>5.4175872323367916E-2</v>
      </c>
      <c r="F5" s="8">
        <v>8.5999999999999993E-2</v>
      </c>
    </row>
    <row r="6" spans="2:6" ht="15.75" thickBot="1" x14ac:dyDescent="0.3">
      <c r="B6" s="5" t="s">
        <v>11</v>
      </c>
      <c r="C6" s="7">
        <v>244092</v>
      </c>
      <c r="D6" s="7">
        <v>18450</v>
      </c>
      <c r="E6" s="8">
        <f t="shared" ref="E6:E14" si="0">D6/C6</f>
        <v>7.5586254363108993E-2</v>
      </c>
      <c r="F6" s="8">
        <v>0.105</v>
      </c>
    </row>
    <row r="7" spans="2:6" ht="15.75" thickBot="1" x14ac:dyDescent="0.3">
      <c r="B7" s="5" t="s">
        <v>12</v>
      </c>
      <c r="C7" s="7">
        <v>1129850</v>
      </c>
      <c r="D7" s="7">
        <v>47384</v>
      </c>
      <c r="E7" s="8">
        <f t="shared" si="0"/>
        <v>4.1938310395185203E-2</v>
      </c>
      <c r="F7" s="8">
        <v>7.5999999999999998E-2</v>
      </c>
    </row>
    <row r="8" spans="2:6" ht="15.75" thickBot="1" x14ac:dyDescent="0.3">
      <c r="B8" s="5" t="s">
        <v>13</v>
      </c>
      <c r="C8" s="7">
        <v>740889</v>
      </c>
      <c r="D8" s="7">
        <v>19497</v>
      </c>
      <c r="E8" s="8">
        <f t="shared" si="0"/>
        <v>2.6315682916064349E-2</v>
      </c>
      <c r="F8" s="8">
        <v>6.4000000000000001E-2</v>
      </c>
    </row>
    <row r="9" spans="2:6" ht="15.75" thickBot="1" x14ac:dyDescent="0.3">
      <c r="B9" s="5" t="s">
        <v>14</v>
      </c>
      <c r="C9" s="7">
        <v>989542</v>
      </c>
      <c r="D9" s="7">
        <v>64963</v>
      </c>
      <c r="E9" s="8">
        <f t="shared" si="0"/>
        <v>6.5649563131226371E-2</v>
      </c>
      <c r="F9" s="8">
        <v>9.4E-2</v>
      </c>
    </row>
    <row r="10" spans="2:6" ht="15.75" thickBot="1" x14ac:dyDescent="0.3">
      <c r="B10" s="5" t="s">
        <v>15</v>
      </c>
      <c r="C10" s="7">
        <v>801473</v>
      </c>
      <c r="D10" s="7">
        <v>31451</v>
      </c>
      <c r="E10" s="8">
        <f t="shared" si="0"/>
        <v>3.9241496594395568E-2</v>
      </c>
      <c r="F10" s="8">
        <v>6.9000000000000006E-2</v>
      </c>
    </row>
    <row r="11" spans="2:6" ht="24.75" thickBot="1" x14ac:dyDescent="0.3">
      <c r="B11" s="5" t="s">
        <v>16</v>
      </c>
      <c r="C11" s="7">
        <v>1148852</v>
      </c>
      <c r="D11" s="7">
        <v>99156</v>
      </c>
      <c r="E11" s="8">
        <f t="shared" si="0"/>
        <v>8.6308767360808877E-2</v>
      </c>
      <c r="F11" s="8">
        <v>0.107</v>
      </c>
    </row>
    <row r="12" spans="2:6" ht="15.75" thickBot="1" x14ac:dyDescent="0.3">
      <c r="B12" s="5" t="s">
        <v>17</v>
      </c>
      <c r="C12" s="7">
        <v>247284</v>
      </c>
      <c r="D12" s="7">
        <v>37814</v>
      </c>
      <c r="E12" s="8">
        <f t="shared" si="0"/>
        <v>0.15291729347632682</v>
      </c>
      <c r="F12" s="8">
        <v>0.124</v>
      </c>
    </row>
    <row r="13" spans="2:6" ht="15.75" thickBot="1" x14ac:dyDescent="0.3">
      <c r="B13" s="5" t="s">
        <v>18</v>
      </c>
      <c r="C13" s="7">
        <v>594964</v>
      </c>
      <c r="D13" s="7">
        <v>116543</v>
      </c>
      <c r="E13" s="8">
        <f t="shared" si="0"/>
        <v>0.19588243994594631</v>
      </c>
      <c r="F13" s="8">
        <v>0.17299999999999999</v>
      </c>
    </row>
    <row r="14" spans="2:6" ht="15.75" thickBot="1" x14ac:dyDescent="0.3">
      <c r="B14" s="9" t="s">
        <v>19</v>
      </c>
      <c r="C14" s="10">
        <v>45421450</v>
      </c>
      <c r="D14" s="10">
        <v>2167500</v>
      </c>
      <c r="E14" s="11">
        <f t="shared" si="0"/>
        <v>4.7719744746149671E-2</v>
      </c>
      <c r="F14" s="11">
        <v>0.08</v>
      </c>
    </row>
  </sheetData>
  <mergeCells count="2">
    <mergeCell ref="B2:B4"/>
    <mergeCell ref="C2:C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"/>
  <sheetViews>
    <sheetView workbookViewId="0">
      <selection activeCell="C5" sqref="C5"/>
    </sheetView>
  </sheetViews>
  <sheetFormatPr baseColWidth="10" defaultRowHeight="15" x14ac:dyDescent="0.25"/>
  <cols>
    <col min="3" max="3" width="26.7109375" customWidth="1"/>
  </cols>
  <sheetData>
    <row r="1" spans="2:12" ht="15.75" customHeight="1" x14ac:dyDescent="0.25"/>
    <row r="2" spans="2:12" s="40" customFormat="1" ht="28.5" customHeight="1" x14ac:dyDescent="0.25">
      <c r="C2" s="40" t="s">
        <v>94</v>
      </c>
      <c r="D2" s="40" t="s">
        <v>92</v>
      </c>
      <c r="L2" s="40" t="s">
        <v>76</v>
      </c>
    </row>
    <row r="3" spans="2:12" x14ac:dyDescent="0.25">
      <c r="B3" s="48" t="s">
        <v>10</v>
      </c>
      <c r="C3" s="79">
        <v>11.053804229999999</v>
      </c>
      <c r="D3" s="83">
        <v>0.17416847936501842</v>
      </c>
      <c r="E3" s="78"/>
      <c r="K3" s="48" t="s">
        <v>10</v>
      </c>
      <c r="L3" s="76">
        <v>63.466158</v>
      </c>
    </row>
    <row r="4" spans="2:12" x14ac:dyDescent="0.25">
      <c r="B4" s="50" t="s">
        <v>11</v>
      </c>
      <c r="C4" s="80">
        <v>18.926087930000001</v>
      </c>
      <c r="D4" s="84">
        <v>0.19553900181123549</v>
      </c>
      <c r="E4" s="78"/>
      <c r="K4" s="50" t="s">
        <v>11</v>
      </c>
      <c r="L4" s="77">
        <v>96.789324660000005</v>
      </c>
    </row>
    <row r="5" spans="2:12" x14ac:dyDescent="0.25">
      <c r="B5" s="50" t="s">
        <v>12</v>
      </c>
      <c r="C5" s="80">
        <v>37.233013</v>
      </c>
      <c r="D5" s="84">
        <v>0.15436873990221989</v>
      </c>
      <c r="E5" s="78"/>
      <c r="K5" s="50" t="s">
        <v>12</v>
      </c>
      <c r="L5" s="77">
        <v>241.19529008000001</v>
      </c>
    </row>
    <row r="6" spans="2:12" x14ac:dyDescent="0.25">
      <c r="B6" s="50" t="s">
        <v>13</v>
      </c>
      <c r="C6" s="80">
        <v>19.088198690000002</v>
      </c>
      <c r="D6" s="84">
        <v>0.1980802167061684</v>
      </c>
      <c r="E6" s="78"/>
      <c r="K6" s="50" t="s">
        <v>13</v>
      </c>
      <c r="L6" s="77">
        <v>96.366002660000007</v>
      </c>
    </row>
    <row r="7" spans="2:12" x14ac:dyDescent="0.25">
      <c r="B7" s="50" t="s">
        <v>14</v>
      </c>
      <c r="C7" s="81">
        <v>45.082273139999998</v>
      </c>
      <c r="D7" s="75">
        <v>0.1352476906856234</v>
      </c>
      <c r="E7" s="78"/>
      <c r="K7" s="50" t="s">
        <v>14</v>
      </c>
      <c r="L7" s="77">
        <v>333.331186</v>
      </c>
    </row>
    <row r="8" spans="2:12" x14ac:dyDescent="0.25">
      <c r="B8" s="50" t="s">
        <v>15</v>
      </c>
      <c r="C8" s="80">
        <v>29.301165000000001</v>
      </c>
      <c r="D8" s="84">
        <v>0.18657702362624615</v>
      </c>
      <c r="E8" s="78"/>
      <c r="K8" s="50" t="s">
        <v>15</v>
      </c>
      <c r="L8" s="77">
        <v>157.04594504999997</v>
      </c>
    </row>
    <row r="9" spans="2:12" x14ac:dyDescent="0.25">
      <c r="B9" s="50" t="s">
        <v>78</v>
      </c>
      <c r="C9" s="80">
        <v>37.076368243860465</v>
      </c>
      <c r="D9" s="84">
        <v>7.1743208286103671E-2</v>
      </c>
      <c r="E9" s="78"/>
      <c r="K9" s="50" t="s">
        <v>78</v>
      </c>
      <c r="L9" s="77">
        <v>516.79272686000002</v>
      </c>
    </row>
    <row r="10" spans="2:12" x14ac:dyDescent="0.25">
      <c r="B10" s="50" t="s">
        <v>74</v>
      </c>
      <c r="C10" s="80">
        <v>27.170370139999999</v>
      </c>
      <c r="D10" s="84">
        <v>0.13097294861002259</v>
      </c>
      <c r="E10" s="78"/>
      <c r="K10" s="50" t="s">
        <v>74</v>
      </c>
      <c r="L10" s="77">
        <v>212.13024394999999</v>
      </c>
    </row>
    <row r="11" spans="2:12" x14ac:dyDescent="0.25">
      <c r="B11" s="51" t="s">
        <v>18</v>
      </c>
      <c r="C11" s="82">
        <v>58.555673999999996</v>
      </c>
      <c r="D11" s="85">
        <v>9.4336490947049989E-2</v>
      </c>
      <c r="E11" s="78"/>
      <c r="K11" s="51" t="s">
        <v>18</v>
      </c>
      <c r="L11" s="77">
        <v>657.43016049000005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2"/>
  <sheetViews>
    <sheetView workbookViewId="0">
      <selection activeCell="C3" sqref="C3:E3"/>
    </sheetView>
  </sheetViews>
  <sheetFormatPr baseColWidth="10" defaultRowHeight="15" x14ac:dyDescent="0.25"/>
  <cols>
    <col min="2" max="2" width="17" bestFit="1" customWidth="1"/>
  </cols>
  <sheetData>
    <row r="3" spans="2:5" x14ac:dyDescent="0.25">
      <c r="C3" s="86" t="s">
        <v>95</v>
      </c>
      <c r="D3" s="92" t="s">
        <v>76</v>
      </c>
      <c r="E3" s="92" t="s">
        <v>96</v>
      </c>
    </row>
    <row r="4" spans="2:5" x14ac:dyDescent="0.25">
      <c r="B4" s="48" t="s">
        <v>10</v>
      </c>
      <c r="C4" s="87">
        <v>36.085208999999999</v>
      </c>
      <c r="D4" s="89">
        <v>63.466158</v>
      </c>
      <c r="E4" s="78">
        <f>C4/D4</f>
        <v>0.56857402649140976</v>
      </c>
    </row>
    <row r="5" spans="2:5" x14ac:dyDescent="0.25">
      <c r="B5" s="50" t="s">
        <v>11</v>
      </c>
      <c r="C5" s="49">
        <v>49.920316</v>
      </c>
      <c r="D5" s="90">
        <v>96.789324660000005</v>
      </c>
      <c r="E5" s="78">
        <f t="shared" ref="E5:E12" si="0">C5/D5</f>
        <v>0.51576262336119494</v>
      </c>
    </row>
    <row r="6" spans="2:5" x14ac:dyDescent="0.25">
      <c r="B6" s="50" t="s">
        <v>12</v>
      </c>
      <c r="C6" s="49">
        <v>117.773618</v>
      </c>
      <c r="D6" s="90">
        <v>241.19529008000001</v>
      </c>
      <c r="E6" s="78">
        <f t="shared" si="0"/>
        <v>0.48829153322578012</v>
      </c>
    </row>
    <row r="7" spans="2:5" x14ac:dyDescent="0.25">
      <c r="B7" s="50" t="s">
        <v>13</v>
      </c>
      <c r="C7" s="49">
        <v>40.336734</v>
      </c>
      <c r="D7" s="90">
        <v>96.366002660000007</v>
      </c>
      <c r="E7" s="78">
        <f t="shared" si="0"/>
        <v>0.41857847048317109</v>
      </c>
    </row>
    <row r="8" spans="2:5" x14ac:dyDescent="0.25">
      <c r="B8" s="50" t="s">
        <v>14</v>
      </c>
      <c r="C8" s="49">
        <v>183.549251</v>
      </c>
      <c r="D8" s="90">
        <v>333.331186</v>
      </c>
      <c r="E8" s="78">
        <f t="shared" si="0"/>
        <v>0.55065130029567655</v>
      </c>
    </row>
    <row r="9" spans="2:5" x14ac:dyDescent="0.25">
      <c r="B9" s="50" t="s">
        <v>15</v>
      </c>
      <c r="C9" s="49">
        <v>68.736872090000006</v>
      </c>
      <c r="D9" s="90">
        <v>157.04594504999997</v>
      </c>
      <c r="E9" s="78">
        <f t="shared" si="0"/>
        <v>0.43768638577784164</v>
      </c>
    </row>
    <row r="10" spans="2:5" x14ac:dyDescent="0.25">
      <c r="B10" s="50" t="s">
        <v>78</v>
      </c>
      <c r="C10" s="49">
        <v>233.65967800000001</v>
      </c>
      <c r="D10" s="90">
        <v>516.79272686000002</v>
      </c>
      <c r="E10" s="78">
        <f t="shared" si="0"/>
        <v>0.45213422297891354</v>
      </c>
    </row>
    <row r="11" spans="2:5" x14ac:dyDescent="0.25">
      <c r="B11" s="50" t="s">
        <v>74</v>
      </c>
      <c r="C11" s="49">
        <v>167.85678100000001</v>
      </c>
      <c r="D11" s="90">
        <v>212.13024394999999</v>
      </c>
      <c r="E11" s="78">
        <f t="shared" si="0"/>
        <v>0.79129113262870976</v>
      </c>
    </row>
    <row r="12" spans="2:5" x14ac:dyDescent="0.25">
      <c r="B12" s="51" t="s">
        <v>18</v>
      </c>
      <c r="C12" s="88">
        <v>404.90362900000002</v>
      </c>
      <c r="D12" s="91">
        <v>657.43016049000005</v>
      </c>
      <c r="E12" s="78">
        <f t="shared" si="0"/>
        <v>0.6158884294237652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2"/>
  <sheetViews>
    <sheetView workbookViewId="0">
      <selection activeCell="B3" sqref="B3:E12"/>
    </sheetView>
  </sheetViews>
  <sheetFormatPr baseColWidth="10" defaultRowHeight="15" x14ac:dyDescent="0.25"/>
  <cols>
    <col min="2" max="2" width="17" bestFit="1" customWidth="1"/>
  </cols>
  <sheetData>
    <row r="3" spans="2:5" ht="30" x14ac:dyDescent="0.25">
      <c r="B3" s="24"/>
      <c r="C3" s="93" t="s">
        <v>97</v>
      </c>
      <c r="D3" s="93" t="s">
        <v>98</v>
      </c>
      <c r="E3" s="93" t="s">
        <v>99</v>
      </c>
    </row>
    <row r="4" spans="2:5" x14ac:dyDescent="0.25">
      <c r="B4" s="48" t="s">
        <v>10</v>
      </c>
      <c r="C4" s="94">
        <v>8.0109965456000012</v>
      </c>
      <c r="D4" s="95">
        <v>9.3980725743999969</v>
      </c>
      <c r="E4" s="95">
        <v>17.409069119999998</v>
      </c>
    </row>
    <row r="5" spans="2:5" x14ac:dyDescent="0.25">
      <c r="B5" s="50" t="s">
        <v>11</v>
      </c>
      <c r="C5" s="94">
        <v>10.871660852048258</v>
      </c>
      <c r="D5" s="95">
        <v>7.3127968679517537</v>
      </c>
      <c r="E5" s="95">
        <v>18.184457720000012</v>
      </c>
    </row>
    <row r="6" spans="2:5" x14ac:dyDescent="0.25">
      <c r="B6" s="50" t="s">
        <v>12</v>
      </c>
      <c r="C6" s="94">
        <v>49.003602754000013</v>
      </c>
      <c r="D6" s="95">
        <v>11.231378535999994</v>
      </c>
      <c r="E6" s="95">
        <v>60.234981290000007</v>
      </c>
    </row>
    <row r="7" spans="2:5" x14ac:dyDescent="0.25">
      <c r="B7" s="50" t="s">
        <v>13</v>
      </c>
      <c r="C7" s="94">
        <v>23.159943030622514</v>
      </c>
      <c r="D7" s="95">
        <v>2.0492104493774974</v>
      </c>
      <c r="E7" s="95">
        <v>25.209153480000012</v>
      </c>
    </row>
    <row r="8" spans="2:5" x14ac:dyDescent="0.25">
      <c r="B8" s="50" t="s">
        <v>14</v>
      </c>
      <c r="C8" s="94">
        <v>19.452583433000001</v>
      </c>
      <c r="D8" s="95">
        <v>33.171245567</v>
      </c>
      <c r="E8" s="95">
        <v>52.623829000000001</v>
      </c>
    </row>
    <row r="9" spans="2:5" x14ac:dyDescent="0.25">
      <c r="B9" s="50" t="s">
        <v>15</v>
      </c>
      <c r="C9" s="94">
        <v>22.613806430630433</v>
      </c>
      <c r="D9" s="95">
        <v>5.6684668593695449</v>
      </c>
      <c r="E9" s="95">
        <v>28.282273289999978</v>
      </c>
    </row>
    <row r="10" spans="2:5" x14ac:dyDescent="0.25">
      <c r="B10" s="50" t="s">
        <v>78</v>
      </c>
      <c r="C10" s="94">
        <v>78.079046366599982</v>
      </c>
      <c r="D10" s="95">
        <v>54.297686333400009</v>
      </c>
      <c r="E10" s="95">
        <v>132.37673269999999</v>
      </c>
    </row>
    <row r="11" spans="2:5" x14ac:dyDescent="0.25">
      <c r="B11" s="50" t="s">
        <v>79</v>
      </c>
      <c r="C11" s="94">
        <v>-9.5801916830594394</v>
      </c>
      <c r="D11" s="95">
        <v>24.955044773059427</v>
      </c>
      <c r="E11" s="95">
        <v>15.374853089999988</v>
      </c>
    </row>
    <row r="12" spans="2:5" x14ac:dyDescent="0.25">
      <c r="B12" s="51" t="s">
        <v>80</v>
      </c>
      <c r="C12" s="96">
        <v>41.678390025501983</v>
      </c>
      <c r="D12" s="97">
        <v>81.372729424498004</v>
      </c>
      <c r="E12" s="97">
        <v>123.05111944999999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2"/>
  <sheetViews>
    <sheetView showGridLines="0" workbookViewId="0">
      <selection activeCell="J15" sqref="J15"/>
    </sheetView>
  </sheetViews>
  <sheetFormatPr baseColWidth="10" defaultRowHeight="15" x14ac:dyDescent="0.25"/>
  <cols>
    <col min="1" max="1" width="3.42578125" customWidth="1"/>
    <col min="5" max="5" width="3.42578125" customWidth="1"/>
    <col min="6" max="6" width="17" bestFit="1" customWidth="1"/>
    <col min="9" max="9" width="3.42578125" customWidth="1"/>
  </cols>
  <sheetData>
    <row r="3" spans="2:11" x14ac:dyDescent="0.25">
      <c r="B3" t="s">
        <v>76</v>
      </c>
      <c r="C3" s="98">
        <v>2013</v>
      </c>
      <c r="D3" s="98">
        <v>2019</v>
      </c>
      <c r="F3" t="s">
        <v>100</v>
      </c>
      <c r="G3" s="98">
        <v>2013</v>
      </c>
      <c r="H3" s="98">
        <v>2019</v>
      </c>
      <c r="J3" s="106">
        <v>2013</v>
      </c>
      <c r="K3" s="106">
        <v>2019</v>
      </c>
    </row>
    <row r="4" spans="2:11" x14ac:dyDescent="0.25">
      <c r="B4" s="48" t="s">
        <v>10</v>
      </c>
      <c r="C4" s="99">
        <v>46.057088880000002</v>
      </c>
      <c r="D4" s="99">
        <v>63.466158</v>
      </c>
      <c r="F4" s="48" t="s">
        <v>10</v>
      </c>
      <c r="G4" s="103">
        <v>7.1158858800000004</v>
      </c>
      <c r="H4" s="103">
        <v>15.1268824256</v>
      </c>
      <c r="J4" s="84">
        <f>G4/C4</f>
        <v>0.15450142536234043</v>
      </c>
      <c r="K4" s="84">
        <f>H4/D4</f>
        <v>0.23834564596772975</v>
      </c>
    </row>
    <row r="5" spans="2:11" x14ac:dyDescent="0.25">
      <c r="B5" s="50" t="s">
        <v>11</v>
      </c>
      <c r="C5" s="100">
        <v>78.604866939999994</v>
      </c>
      <c r="D5" s="100">
        <v>96.789324660000005</v>
      </c>
      <c r="F5" s="50" t="s">
        <v>11</v>
      </c>
      <c r="G5" s="104">
        <v>23.609824639999996</v>
      </c>
      <c r="H5" s="104">
        <v>34.481485492048257</v>
      </c>
      <c r="J5" s="84">
        <f t="shared" ref="J5:J12" si="0">G5/C5</f>
        <v>0.30036084989523165</v>
      </c>
      <c r="K5" s="84">
        <f t="shared" ref="K5:K12" si="1">H5/D5</f>
        <v>0.35625298154702773</v>
      </c>
    </row>
    <row r="6" spans="2:11" x14ac:dyDescent="0.25">
      <c r="B6" s="50" t="s">
        <v>12</v>
      </c>
      <c r="C6" s="100">
        <v>180.96030879</v>
      </c>
      <c r="D6" s="100">
        <v>241.19529008000001</v>
      </c>
      <c r="F6" s="50" t="s">
        <v>12</v>
      </c>
      <c r="G6" s="104">
        <v>54.042178790000008</v>
      </c>
      <c r="H6" s="104">
        <v>103.04578154400001</v>
      </c>
      <c r="J6" s="84">
        <f t="shared" si="0"/>
        <v>0.29864106196190587</v>
      </c>
      <c r="K6" s="84">
        <f t="shared" si="1"/>
        <v>0.42722965904442672</v>
      </c>
    </row>
    <row r="7" spans="2:11" x14ac:dyDescent="0.25">
      <c r="B7" s="50" t="s">
        <v>13</v>
      </c>
      <c r="C7" s="100">
        <v>71.156849179999995</v>
      </c>
      <c r="D7" s="100">
        <v>96.366002660000007</v>
      </c>
      <c r="F7" s="50" t="s">
        <v>13</v>
      </c>
      <c r="G7" s="104">
        <v>25.992231579999995</v>
      </c>
      <c r="H7" s="104">
        <v>49.152174610622509</v>
      </c>
      <c r="J7" s="84">
        <f t="shared" si="0"/>
        <v>0.36528081104672649</v>
      </c>
      <c r="K7" s="84">
        <f t="shared" si="1"/>
        <v>0.51005721160855821</v>
      </c>
    </row>
    <row r="8" spans="2:11" x14ac:dyDescent="0.25">
      <c r="B8" s="50" t="s">
        <v>14</v>
      </c>
      <c r="C8" s="100">
        <v>280.707357</v>
      </c>
      <c r="D8" s="100">
        <v>333.331186</v>
      </c>
      <c r="F8" s="50" t="s">
        <v>14</v>
      </c>
      <c r="G8" s="104">
        <v>83.878230000000002</v>
      </c>
      <c r="H8" s="104">
        <v>103.33081343300002</v>
      </c>
      <c r="J8" s="84">
        <f t="shared" si="0"/>
        <v>0.29881023032823467</v>
      </c>
      <c r="K8" s="84">
        <f t="shared" si="1"/>
        <v>0.309994437283165</v>
      </c>
    </row>
    <row r="9" spans="2:11" x14ac:dyDescent="0.25">
      <c r="B9" s="50" t="s">
        <v>15</v>
      </c>
      <c r="C9" s="100">
        <v>128.76367175999999</v>
      </c>
      <c r="D9" s="100">
        <v>157.04594504999997</v>
      </c>
      <c r="F9" s="50" t="s">
        <v>15</v>
      </c>
      <c r="G9" s="104">
        <v>53.216747760000004</v>
      </c>
      <c r="H9" s="104">
        <v>75.830554190630437</v>
      </c>
      <c r="J9" s="84">
        <f t="shared" si="0"/>
        <v>0.4132900765612651</v>
      </c>
      <c r="K9" s="84">
        <f t="shared" si="1"/>
        <v>0.48285585575920253</v>
      </c>
    </row>
    <row r="10" spans="2:11" x14ac:dyDescent="0.25">
      <c r="B10" s="50" t="s">
        <v>78</v>
      </c>
      <c r="C10" s="100">
        <v>384.41599416000003</v>
      </c>
      <c r="D10" s="100">
        <v>516.79272686000002</v>
      </c>
      <c r="F10" s="50" t="s">
        <v>78</v>
      </c>
      <c r="G10" s="104">
        <v>125.54191316000004</v>
      </c>
      <c r="H10" s="104">
        <v>203.62095952660002</v>
      </c>
      <c r="J10" s="84">
        <f t="shared" si="0"/>
        <v>0.32657827735374484</v>
      </c>
      <c r="K10" s="84">
        <f t="shared" si="1"/>
        <v>0.39400894970753192</v>
      </c>
    </row>
    <row r="11" spans="2:11" x14ac:dyDescent="0.25">
      <c r="B11" s="50" t="s">
        <v>74</v>
      </c>
      <c r="C11" s="100">
        <v>196.75539086000001</v>
      </c>
      <c r="D11" s="100">
        <v>212.13024394999999</v>
      </c>
      <c r="F11" s="50" t="s">
        <v>79</v>
      </c>
      <c r="G11" s="104">
        <v>27.54053986000001</v>
      </c>
      <c r="H11" s="104">
        <v>17.960348176940599</v>
      </c>
      <c r="J11" s="84">
        <f t="shared" si="0"/>
        <v>0.13997349571781897</v>
      </c>
      <c r="K11" s="84">
        <f t="shared" si="1"/>
        <v>8.4666607846705391E-2</v>
      </c>
    </row>
    <row r="12" spans="2:11" x14ac:dyDescent="0.25">
      <c r="B12" s="51" t="s">
        <v>18</v>
      </c>
      <c r="C12" s="102">
        <v>534.37904104000006</v>
      </c>
      <c r="D12" s="101">
        <v>657.43016049000005</v>
      </c>
      <c r="F12" s="51" t="s">
        <v>80</v>
      </c>
      <c r="G12" s="105">
        <v>96.084622740000043</v>
      </c>
      <c r="H12" s="105">
        <v>137.76301276550208</v>
      </c>
      <c r="J12" s="85">
        <f t="shared" si="0"/>
        <v>0.1798061214246009</v>
      </c>
      <c r="K12" s="85">
        <f t="shared" si="1"/>
        <v>0.20954775281806917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2"/>
  <sheetViews>
    <sheetView workbookViewId="0">
      <selection activeCell="C4" sqref="C4:C12"/>
    </sheetView>
  </sheetViews>
  <sheetFormatPr baseColWidth="10" defaultRowHeight="15" x14ac:dyDescent="0.25"/>
  <cols>
    <col min="3" max="3" width="13.7109375" bestFit="1" customWidth="1"/>
  </cols>
  <sheetData>
    <row r="3" spans="2:4" x14ac:dyDescent="0.25">
      <c r="C3" s="92" t="s">
        <v>100</v>
      </c>
      <c r="D3" t="s">
        <v>101</v>
      </c>
    </row>
    <row r="4" spans="2:4" x14ac:dyDescent="0.25">
      <c r="B4" t="s">
        <v>10</v>
      </c>
      <c r="C4" s="107">
        <v>15.1268824256</v>
      </c>
      <c r="D4" s="6">
        <v>9238</v>
      </c>
    </row>
    <row r="5" spans="2:4" x14ac:dyDescent="0.25">
      <c r="B5" t="s">
        <v>79</v>
      </c>
      <c r="C5" s="107">
        <v>17.960348176940599</v>
      </c>
      <c r="D5" s="6">
        <v>35950</v>
      </c>
    </row>
    <row r="6" spans="2:4" x14ac:dyDescent="0.25">
      <c r="B6" t="s">
        <v>11</v>
      </c>
      <c r="C6" s="107">
        <v>34.481485492048257</v>
      </c>
      <c r="D6" s="6">
        <v>15584</v>
      </c>
    </row>
    <row r="7" spans="2:4" x14ac:dyDescent="0.25">
      <c r="B7" t="s">
        <v>13</v>
      </c>
      <c r="C7" s="107">
        <v>49.152174610622509</v>
      </c>
      <c r="D7" s="6">
        <v>17399</v>
      </c>
    </row>
    <row r="8" spans="2:4" x14ac:dyDescent="0.25">
      <c r="B8" t="s">
        <v>15</v>
      </c>
      <c r="C8" s="107">
        <v>75.830554190630437</v>
      </c>
      <c r="D8" s="6">
        <v>26928</v>
      </c>
    </row>
    <row r="9" spans="2:4" x14ac:dyDescent="0.25">
      <c r="B9" t="s">
        <v>12</v>
      </c>
      <c r="C9" s="107">
        <v>103.04578154400001</v>
      </c>
      <c r="D9" s="6">
        <v>40809</v>
      </c>
    </row>
    <row r="10" spans="2:4" x14ac:dyDescent="0.25">
      <c r="B10" t="s">
        <v>14</v>
      </c>
      <c r="C10" s="107">
        <v>103.33081343300002</v>
      </c>
      <c r="D10" s="6">
        <v>51927</v>
      </c>
    </row>
    <row r="11" spans="2:4" x14ac:dyDescent="0.25">
      <c r="B11" t="s">
        <v>80</v>
      </c>
      <c r="C11" s="107">
        <v>137.76301276550208</v>
      </c>
      <c r="D11" s="6">
        <v>95066</v>
      </c>
    </row>
    <row r="12" spans="2:4" x14ac:dyDescent="0.25">
      <c r="B12" t="s">
        <v>78</v>
      </c>
      <c r="C12" s="107">
        <v>203.62095952660002</v>
      </c>
      <c r="D12" s="6">
        <v>84331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H6" sqref="H6"/>
    </sheetView>
  </sheetViews>
  <sheetFormatPr baseColWidth="10" defaultRowHeight="15" x14ac:dyDescent="0.25"/>
  <cols>
    <col min="2" max="2" width="19.85546875" customWidth="1"/>
  </cols>
  <sheetData>
    <row r="2" spans="2:5" ht="15.75" thickBot="1" x14ac:dyDescent="0.3"/>
    <row r="3" spans="2:5" ht="15.75" thickBot="1" x14ac:dyDescent="0.3">
      <c r="B3" s="108"/>
      <c r="C3" s="109" t="s">
        <v>102</v>
      </c>
      <c r="D3" s="109" t="s">
        <v>103</v>
      </c>
      <c r="E3" s="109" t="s">
        <v>104</v>
      </c>
    </row>
    <row r="4" spans="2:5" ht="15.75" thickBot="1" x14ac:dyDescent="0.3">
      <c r="B4" s="110" t="s">
        <v>10</v>
      </c>
      <c r="C4" s="111">
        <v>15.1</v>
      </c>
      <c r="D4" s="112">
        <v>333659</v>
      </c>
      <c r="E4" s="111">
        <v>45</v>
      </c>
    </row>
    <row r="5" spans="2:5" ht="15.75" thickBot="1" x14ac:dyDescent="0.3">
      <c r="B5" s="110" t="s">
        <v>13</v>
      </c>
      <c r="C5" s="113">
        <v>49.2</v>
      </c>
      <c r="D5" s="114">
        <v>1074841</v>
      </c>
      <c r="E5" s="113">
        <v>46</v>
      </c>
    </row>
    <row r="6" spans="2:5" ht="15.75" thickBot="1" x14ac:dyDescent="0.3">
      <c r="B6" s="110" t="s">
        <v>79</v>
      </c>
      <c r="C6" s="111">
        <v>18</v>
      </c>
      <c r="D6" s="112">
        <v>363484</v>
      </c>
      <c r="E6" s="111">
        <v>49</v>
      </c>
    </row>
    <row r="7" spans="2:5" ht="15.75" thickBot="1" x14ac:dyDescent="0.3">
      <c r="B7" s="110" t="s">
        <v>12</v>
      </c>
      <c r="C7" s="111">
        <v>103</v>
      </c>
      <c r="D7" s="112">
        <v>1617189</v>
      </c>
      <c r="E7" s="111">
        <v>64</v>
      </c>
    </row>
    <row r="8" spans="2:5" ht="15.75" thickBot="1" x14ac:dyDescent="0.3">
      <c r="B8" s="110" t="s">
        <v>15</v>
      </c>
      <c r="C8" s="111">
        <v>75.8</v>
      </c>
      <c r="D8" s="112">
        <v>1130370</v>
      </c>
      <c r="E8" s="111">
        <v>67</v>
      </c>
    </row>
    <row r="9" spans="2:5" ht="15.75" thickBot="1" x14ac:dyDescent="0.3">
      <c r="B9" s="110" t="s">
        <v>14</v>
      </c>
      <c r="C9" s="111">
        <v>103.3</v>
      </c>
      <c r="D9" s="112">
        <v>1457843</v>
      </c>
      <c r="E9" s="111">
        <v>71</v>
      </c>
    </row>
    <row r="10" spans="2:5" ht="15.75" thickBot="1" x14ac:dyDescent="0.3">
      <c r="B10" s="110" t="s">
        <v>11</v>
      </c>
      <c r="C10" s="111">
        <v>34.5</v>
      </c>
      <c r="D10" s="112">
        <v>371822</v>
      </c>
      <c r="E10" s="111">
        <v>93</v>
      </c>
    </row>
    <row r="11" spans="2:5" ht="24.75" thickBot="1" x14ac:dyDescent="0.3">
      <c r="B11" s="110" t="s">
        <v>78</v>
      </c>
      <c r="C11" s="111">
        <v>203.6</v>
      </c>
      <c r="D11" s="112">
        <v>1654892</v>
      </c>
      <c r="E11" s="111">
        <v>123</v>
      </c>
    </row>
    <row r="12" spans="2:5" ht="15.75" thickBot="1" x14ac:dyDescent="0.3">
      <c r="B12" s="110" t="s">
        <v>80</v>
      </c>
      <c r="C12" s="111">
        <v>137.80000000000001</v>
      </c>
      <c r="D12" s="112">
        <v>857961</v>
      </c>
      <c r="E12" s="111">
        <v>161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B3" sqref="B3:E7"/>
    </sheetView>
  </sheetViews>
  <sheetFormatPr baseColWidth="10" defaultRowHeight="15" x14ac:dyDescent="0.25"/>
  <cols>
    <col min="2" max="2" width="18.140625" customWidth="1"/>
  </cols>
  <sheetData>
    <row r="2" spans="2:5" ht="15.75" thickBot="1" x14ac:dyDescent="0.3"/>
    <row r="3" spans="2:5" ht="15.75" thickBot="1" x14ac:dyDescent="0.3">
      <c r="B3" s="37"/>
      <c r="C3" s="115">
        <v>2017</v>
      </c>
      <c r="D3" s="115">
        <v>2018</v>
      </c>
      <c r="E3" s="115">
        <v>2019</v>
      </c>
    </row>
    <row r="4" spans="2:5" ht="15.75" thickBot="1" x14ac:dyDescent="0.3">
      <c r="B4" s="39" t="s">
        <v>12</v>
      </c>
      <c r="C4" s="27">
        <v>10.4</v>
      </c>
      <c r="D4" s="27">
        <v>17.7</v>
      </c>
      <c r="E4" s="27">
        <v>20.9</v>
      </c>
    </row>
    <row r="5" spans="2:5" ht="15.75" thickBot="1" x14ac:dyDescent="0.3">
      <c r="B5" s="39" t="s">
        <v>13</v>
      </c>
      <c r="C5" s="27">
        <v>20.9</v>
      </c>
      <c r="D5" s="27">
        <v>39.4</v>
      </c>
      <c r="E5" s="27">
        <v>23.7</v>
      </c>
    </row>
    <row r="6" spans="2:5" ht="24.75" thickBot="1" x14ac:dyDescent="0.3">
      <c r="B6" s="39" t="s">
        <v>78</v>
      </c>
      <c r="C6" s="27" t="s">
        <v>105</v>
      </c>
      <c r="D6" s="27">
        <v>23.5</v>
      </c>
      <c r="E6" s="27">
        <v>32.4</v>
      </c>
    </row>
    <row r="7" spans="2:5" ht="15.75" thickBot="1" x14ac:dyDescent="0.3">
      <c r="B7" s="39" t="s">
        <v>80</v>
      </c>
      <c r="C7" s="27">
        <v>14.9</v>
      </c>
      <c r="D7" s="27">
        <v>19.100000000000001</v>
      </c>
      <c r="E7" s="27">
        <v>23.8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G7" sqref="G7"/>
    </sheetView>
  </sheetViews>
  <sheetFormatPr baseColWidth="10" defaultRowHeight="15" x14ac:dyDescent="0.25"/>
  <sheetData>
    <row r="2" spans="2:5" ht="15.75" thickBot="1" x14ac:dyDescent="0.3"/>
    <row r="3" spans="2:5" ht="15.75" thickBot="1" x14ac:dyDescent="0.3">
      <c r="B3" s="108"/>
      <c r="C3" s="115">
        <v>2017</v>
      </c>
      <c r="D3" s="115">
        <v>2018</v>
      </c>
      <c r="E3" s="115">
        <v>2019</v>
      </c>
    </row>
    <row r="4" spans="2:5" ht="15.75" thickBot="1" x14ac:dyDescent="0.3">
      <c r="B4" s="116" t="s">
        <v>10</v>
      </c>
      <c r="C4" s="43" t="s">
        <v>60</v>
      </c>
      <c r="D4" s="43">
        <v>36</v>
      </c>
      <c r="E4" s="43">
        <v>40</v>
      </c>
    </row>
    <row r="5" spans="2:5" ht="15.75" thickBot="1" x14ac:dyDescent="0.3">
      <c r="B5" s="116" t="s">
        <v>11</v>
      </c>
      <c r="C5" s="43">
        <v>45</v>
      </c>
      <c r="D5" s="43">
        <v>49</v>
      </c>
      <c r="E5" s="43">
        <v>50</v>
      </c>
    </row>
    <row r="6" spans="2:5" ht="15.75" thickBot="1" x14ac:dyDescent="0.3">
      <c r="B6" s="116" t="s">
        <v>12</v>
      </c>
      <c r="C6" s="43">
        <v>41</v>
      </c>
      <c r="D6" s="43">
        <v>52</v>
      </c>
      <c r="E6" s="43">
        <v>71</v>
      </c>
    </row>
    <row r="7" spans="2:5" ht="15.75" thickBot="1" x14ac:dyDescent="0.3">
      <c r="B7" s="116" t="s">
        <v>13</v>
      </c>
      <c r="C7" s="43" t="s">
        <v>60</v>
      </c>
      <c r="D7" s="43" t="s">
        <v>60</v>
      </c>
      <c r="E7" s="43" t="s">
        <v>60</v>
      </c>
    </row>
    <row r="8" spans="2:5" ht="15.75" thickBot="1" x14ac:dyDescent="0.3">
      <c r="B8" s="116" t="s">
        <v>14</v>
      </c>
      <c r="C8" s="43" t="s">
        <v>60</v>
      </c>
      <c r="D8" s="43" t="s">
        <v>60</v>
      </c>
      <c r="E8" s="43" t="s">
        <v>60</v>
      </c>
    </row>
    <row r="9" spans="2:5" ht="15.75" thickBot="1" x14ac:dyDescent="0.3">
      <c r="B9" s="116" t="s">
        <v>15</v>
      </c>
      <c r="C9" s="43" t="s">
        <v>60</v>
      </c>
      <c r="D9" s="43" t="s">
        <v>60</v>
      </c>
      <c r="E9" s="43">
        <v>18</v>
      </c>
    </row>
    <row r="10" spans="2:5" ht="24.75" thickBot="1" x14ac:dyDescent="0.3">
      <c r="B10" s="116" t="s">
        <v>78</v>
      </c>
      <c r="C10" s="43">
        <v>78</v>
      </c>
      <c r="D10" s="43">
        <v>80</v>
      </c>
      <c r="E10" s="43">
        <v>83</v>
      </c>
    </row>
    <row r="11" spans="2:5" ht="15.75" thickBot="1" x14ac:dyDescent="0.3">
      <c r="B11" s="116" t="s">
        <v>17</v>
      </c>
      <c r="C11" s="43">
        <v>57</v>
      </c>
      <c r="D11" s="43" t="s">
        <v>60</v>
      </c>
      <c r="E11" s="43">
        <v>25</v>
      </c>
    </row>
    <row r="12" spans="2:5" ht="15.75" thickBot="1" x14ac:dyDescent="0.3">
      <c r="B12" s="116" t="s">
        <v>80</v>
      </c>
      <c r="C12" s="43" t="s">
        <v>60</v>
      </c>
      <c r="D12" s="43">
        <v>53</v>
      </c>
      <c r="E12" s="43">
        <v>51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3" sqref="B3:E12"/>
    </sheetView>
  </sheetViews>
  <sheetFormatPr baseColWidth="10" defaultRowHeight="15" x14ac:dyDescent="0.25"/>
  <sheetData>
    <row r="2" spans="2:5" ht="15.75" thickBot="1" x14ac:dyDescent="0.3"/>
    <row r="3" spans="2:5" ht="15.75" thickBot="1" x14ac:dyDescent="0.3">
      <c r="B3" s="108"/>
      <c r="C3" s="115">
        <v>2017</v>
      </c>
      <c r="D3" s="115">
        <v>2018</v>
      </c>
      <c r="E3" s="115">
        <v>2019</v>
      </c>
    </row>
    <row r="4" spans="2:5" ht="15.75" thickBot="1" x14ac:dyDescent="0.3">
      <c r="B4" s="117" t="s">
        <v>10</v>
      </c>
      <c r="C4" s="27" t="s">
        <v>60</v>
      </c>
      <c r="D4" s="27">
        <v>130</v>
      </c>
      <c r="E4" s="27">
        <v>114</v>
      </c>
    </row>
    <row r="5" spans="2:5" ht="15.75" thickBot="1" x14ac:dyDescent="0.3">
      <c r="B5" s="117" t="s">
        <v>11</v>
      </c>
      <c r="C5" s="27">
        <v>139</v>
      </c>
      <c r="D5" s="27">
        <v>125</v>
      </c>
      <c r="E5" s="27">
        <v>129</v>
      </c>
    </row>
    <row r="6" spans="2:5" ht="15.75" thickBot="1" x14ac:dyDescent="0.3">
      <c r="B6" s="117" t="s">
        <v>12</v>
      </c>
      <c r="C6" s="27">
        <v>130</v>
      </c>
      <c r="D6" s="27">
        <v>121</v>
      </c>
      <c r="E6" s="27">
        <v>78</v>
      </c>
    </row>
    <row r="7" spans="2:5" ht="15.75" thickBot="1" x14ac:dyDescent="0.3">
      <c r="B7" s="117" t="s">
        <v>13</v>
      </c>
      <c r="C7" s="27" t="s">
        <v>60</v>
      </c>
      <c r="D7" s="27" t="s">
        <v>60</v>
      </c>
      <c r="E7" s="27" t="s">
        <v>60</v>
      </c>
    </row>
    <row r="8" spans="2:5" ht="15.75" thickBot="1" x14ac:dyDescent="0.3">
      <c r="B8" s="117" t="s">
        <v>14</v>
      </c>
      <c r="C8" s="27" t="s">
        <v>60</v>
      </c>
      <c r="D8" s="27" t="s">
        <v>60</v>
      </c>
      <c r="E8" s="27" t="s">
        <v>60</v>
      </c>
    </row>
    <row r="9" spans="2:5" ht="15.75" thickBot="1" x14ac:dyDescent="0.3">
      <c r="B9" s="117" t="s">
        <v>15</v>
      </c>
      <c r="C9" s="27" t="s">
        <v>60</v>
      </c>
      <c r="D9" s="27" t="s">
        <v>60</v>
      </c>
      <c r="E9" s="27">
        <v>112</v>
      </c>
    </row>
    <row r="10" spans="2:5" ht="15.75" thickBot="1" x14ac:dyDescent="0.3">
      <c r="B10" s="117" t="s">
        <v>73</v>
      </c>
      <c r="C10" s="27">
        <v>60</v>
      </c>
      <c r="D10" s="27">
        <v>62</v>
      </c>
      <c r="E10" s="27">
        <v>62</v>
      </c>
    </row>
    <row r="11" spans="2:5" ht="15.75" thickBot="1" x14ac:dyDescent="0.3">
      <c r="B11" s="117" t="s">
        <v>17</v>
      </c>
      <c r="C11" s="27" t="s">
        <v>60</v>
      </c>
      <c r="D11" s="27" t="s">
        <v>60</v>
      </c>
      <c r="E11" s="27">
        <v>150</v>
      </c>
    </row>
    <row r="12" spans="2:5" ht="15.75" thickBot="1" x14ac:dyDescent="0.3">
      <c r="B12" s="117" t="s">
        <v>80</v>
      </c>
      <c r="C12" s="27">
        <v>109</v>
      </c>
      <c r="D12" s="27">
        <v>110</v>
      </c>
      <c r="E12" s="27">
        <v>115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workbookViewId="0">
      <selection activeCell="F3" sqref="F3"/>
    </sheetView>
  </sheetViews>
  <sheetFormatPr baseColWidth="10" defaultRowHeight="15" x14ac:dyDescent="0.25"/>
  <sheetData>
    <row r="4" spans="2:5" x14ac:dyDescent="0.25">
      <c r="B4" s="119"/>
      <c r="C4" s="120" t="s">
        <v>106</v>
      </c>
      <c r="D4" s="121" t="s">
        <v>107</v>
      </c>
      <c r="E4" s="121" t="s">
        <v>108</v>
      </c>
    </row>
    <row r="5" spans="2:5" x14ac:dyDescent="0.25">
      <c r="B5" s="122" t="s">
        <v>10</v>
      </c>
      <c r="C5" s="121">
        <v>0.75900000000000001</v>
      </c>
      <c r="D5" s="121">
        <v>0.188</v>
      </c>
      <c r="E5" s="121">
        <v>5.2999999999999999E-2</v>
      </c>
    </row>
    <row r="6" spans="2:5" x14ac:dyDescent="0.25">
      <c r="B6" s="122" t="s">
        <v>11</v>
      </c>
      <c r="C6" s="121">
        <v>0.22800000000000001</v>
      </c>
      <c r="D6" s="121">
        <v>0.23899999999999999</v>
      </c>
      <c r="E6" s="121">
        <v>0.53300000000000003</v>
      </c>
    </row>
    <row r="7" spans="2:5" x14ac:dyDescent="0.25">
      <c r="B7" s="122" t="s">
        <v>109</v>
      </c>
      <c r="C7" s="121">
        <v>0.67</v>
      </c>
      <c r="D7" s="121">
        <v>0.33</v>
      </c>
      <c r="E7" s="121"/>
    </row>
    <row r="8" spans="2:5" x14ac:dyDescent="0.25">
      <c r="B8" s="122" t="s">
        <v>13</v>
      </c>
      <c r="C8" s="121">
        <v>0.26600000000000001</v>
      </c>
      <c r="D8" s="121">
        <v>0.73399999999999999</v>
      </c>
      <c r="E8" s="121"/>
    </row>
    <row r="9" spans="2:5" x14ac:dyDescent="0.25">
      <c r="B9" s="122" t="s">
        <v>14</v>
      </c>
      <c r="C9" s="121">
        <v>0.25</v>
      </c>
      <c r="D9" s="121">
        <v>0.625</v>
      </c>
      <c r="E9" s="121">
        <v>0.125</v>
      </c>
    </row>
    <row r="10" spans="2:5" x14ac:dyDescent="0.25">
      <c r="B10" s="122" t="s">
        <v>15</v>
      </c>
      <c r="C10" s="121">
        <v>0.51</v>
      </c>
      <c r="D10" s="121">
        <v>0.49</v>
      </c>
      <c r="E10" s="121"/>
    </row>
    <row r="11" spans="2:5" x14ac:dyDescent="0.25">
      <c r="B11" s="122" t="s">
        <v>78</v>
      </c>
      <c r="C11" s="121">
        <v>0.38</v>
      </c>
      <c r="D11" s="121">
        <v>7.0000000000000007E-2</v>
      </c>
      <c r="E11" s="121">
        <v>0.55000000000000004</v>
      </c>
    </row>
    <row r="12" spans="2:5" x14ac:dyDescent="0.25">
      <c r="B12" s="122" t="s">
        <v>17</v>
      </c>
      <c r="C12" s="121">
        <v>0.435</v>
      </c>
      <c r="D12" s="121">
        <v>0.19700000000000001</v>
      </c>
      <c r="E12" s="121">
        <v>0.36799999999999999</v>
      </c>
    </row>
    <row r="13" spans="2:5" x14ac:dyDescent="0.25">
      <c r="B13" s="122" t="s">
        <v>18</v>
      </c>
      <c r="C13" s="121">
        <v>0.66800000000000004</v>
      </c>
      <c r="D13" s="121">
        <v>0.33200000000000002</v>
      </c>
      <c r="E13" s="1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topLeftCell="A4" workbookViewId="0">
      <selection activeCell="B3" sqref="B3:G18"/>
    </sheetView>
  </sheetViews>
  <sheetFormatPr baseColWidth="10" defaultRowHeight="15" x14ac:dyDescent="0.25"/>
  <cols>
    <col min="2" max="2" width="14.5703125" bestFit="1" customWidth="1"/>
  </cols>
  <sheetData>
    <row r="2" spans="2:7" ht="15.75" thickBot="1" x14ac:dyDescent="0.3"/>
    <row r="3" spans="2:7" x14ac:dyDescent="0.25">
      <c r="B3" s="28" t="s">
        <v>20</v>
      </c>
      <c r="C3" s="29"/>
      <c r="D3" s="32" t="s">
        <v>10</v>
      </c>
      <c r="E3" s="32" t="s">
        <v>15</v>
      </c>
      <c r="F3" s="15" t="s">
        <v>21</v>
      </c>
      <c r="G3" s="32" t="s">
        <v>17</v>
      </c>
    </row>
    <row r="4" spans="2:7" ht="15.75" thickBot="1" x14ac:dyDescent="0.3">
      <c r="B4" s="30"/>
      <c r="C4" s="31"/>
      <c r="D4" s="33"/>
      <c r="E4" s="33"/>
      <c r="F4" s="16" t="s">
        <v>22</v>
      </c>
      <c r="G4" s="33"/>
    </row>
    <row r="5" spans="2:7" ht="15.75" thickBot="1" x14ac:dyDescent="0.3">
      <c r="B5" s="35" t="s">
        <v>23</v>
      </c>
      <c r="C5" s="18" t="s">
        <v>24</v>
      </c>
      <c r="D5" s="19" t="s">
        <v>25</v>
      </c>
      <c r="E5" s="19" t="s">
        <v>26</v>
      </c>
      <c r="F5" s="19" t="s">
        <v>26</v>
      </c>
      <c r="G5" s="19" t="s">
        <v>27</v>
      </c>
    </row>
    <row r="6" spans="2:7" ht="15.75" thickBot="1" x14ac:dyDescent="0.3">
      <c r="B6" s="36"/>
      <c r="C6" s="18" t="s">
        <v>28</v>
      </c>
      <c r="D6" s="19" t="s">
        <v>29</v>
      </c>
      <c r="E6" s="19" t="s">
        <v>30</v>
      </c>
      <c r="F6" s="19" t="s">
        <v>30</v>
      </c>
      <c r="G6" s="19" t="s">
        <v>31</v>
      </c>
    </row>
    <row r="7" spans="2:7" ht="15.75" thickBot="1" x14ac:dyDescent="0.3">
      <c r="B7" s="35" t="s">
        <v>32</v>
      </c>
      <c r="C7" s="20" t="s">
        <v>33</v>
      </c>
      <c r="D7" s="21">
        <v>7.0000000000000007E-2</v>
      </c>
      <c r="E7" s="21">
        <v>0.05</v>
      </c>
      <c r="F7" s="19" t="s">
        <v>34</v>
      </c>
      <c r="G7" s="19" t="s">
        <v>35</v>
      </c>
    </row>
    <row r="8" spans="2:7" ht="15.75" thickBot="1" x14ac:dyDescent="0.3">
      <c r="B8" s="34"/>
      <c r="C8" s="18" t="s">
        <v>36</v>
      </c>
      <c r="D8" s="19" t="s">
        <v>37</v>
      </c>
      <c r="E8" s="21">
        <v>0.18</v>
      </c>
      <c r="F8" s="19" t="s">
        <v>38</v>
      </c>
      <c r="G8" s="19" t="s">
        <v>39</v>
      </c>
    </row>
    <row r="9" spans="2:7" ht="15.75" thickBot="1" x14ac:dyDescent="0.3">
      <c r="B9" s="34"/>
      <c r="C9" s="18" t="s">
        <v>40</v>
      </c>
      <c r="D9" s="21">
        <v>0.28999999999999998</v>
      </c>
      <c r="E9" s="21">
        <v>0.3</v>
      </c>
      <c r="F9" s="19" t="s">
        <v>41</v>
      </c>
      <c r="G9" s="19" t="s">
        <v>42</v>
      </c>
    </row>
    <row r="10" spans="2:7" ht="15.75" thickBot="1" x14ac:dyDescent="0.3">
      <c r="B10" s="34"/>
      <c r="C10" s="18" t="s">
        <v>43</v>
      </c>
      <c r="D10" s="21">
        <v>0.24</v>
      </c>
      <c r="E10" s="21">
        <v>0.23</v>
      </c>
      <c r="F10" s="19" t="s">
        <v>44</v>
      </c>
      <c r="G10" s="19" t="s">
        <v>42</v>
      </c>
    </row>
    <row r="11" spans="2:7" ht="15.75" thickBot="1" x14ac:dyDescent="0.3">
      <c r="B11" s="34"/>
      <c r="C11" s="18" t="s">
        <v>45</v>
      </c>
      <c r="D11" s="21">
        <v>0.18</v>
      </c>
      <c r="E11" s="21">
        <v>0.17</v>
      </c>
      <c r="F11" s="19" t="s">
        <v>46</v>
      </c>
      <c r="G11" s="19" t="s">
        <v>47</v>
      </c>
    </row>
    <row r="12" spans="2:7" ht="15.75" thickBot="1" x14ac:dyDescent="0.3">
      <c r="B12" s="36"/>
      <c r="C12" s="18" t="s">
        <v>48</v>
      </c>
      <c r="D12" s="21">
        <v>0.06</v>
      </c>
      <c r="E12" s="21">
        <v>7.0000000000000007E-2</v>
      </c>
      <c r="F12" s="19" t="s">
        <v>49</v>
      </c>
      <c r="G12" s="21">
        <v>0.13</v>
      </c>
    </row>
    <row r="13" spans="2:7" ht="15.75" thickBot="1" x14ac:dyDescent="0.3">
      <c r="B13" s="35" t="s">
        <v>50</v>
      </c>
      <c r="C13" s="18" t="s">
        <v>51</v>
      </c>
      <c r="D13" s="22">
        <v>0.6</v>
      </c>
      <c r="E13" s="19" t="s">
        <v>52</v>
      </c>
      <c r="F13" s="23" t="s">
        <v>53</v>
      </c>
      <c r="G13" s="23" t="s">
        <v>54</v>
      </c>
    </row>
    <row r="14" spans="2:7" ht="15.75" thickBot="1" x14ac:dyDescent="0.3">
      <c r="B14" s="36"/>
      <c r="C14" s="18" t="s">
        <v>55</v>
      </c>
      <c r="D14" s="22">
        <v>0.4</v>
      </c>
      <c r="E14" s="19" t="s">
        <v>41</v>
      </c>
      <c r="F14" s="23" t="s">
        <v>56</v>
      </c>
      <c r="G14" s="23" t="s">
        <v>57</v>
      </c>
    </row>
    <row r="15" spans="2:7" ht="15.75" thickBot="1" x14ac:dyDescent="0.3">
      <c r="B15" s="17" t="s">
        <v>58</v>
      </c>
      <c r="C15" s="18" t="s">
        <v>59</v>
      </c>
      <c r="D15" s="27" t="s">
        <v>60</v>
      </c>
      <c r="E15" s="21">
        <v>0.21</v>
      </c>
      <c r="F15" s="19" t="s">
        <v>46</v>
      </c>
      <c r="G15" s="21">
        <v>0.11</v>
      </c>
    </row>
    <row r="16" spans="2:7" ht="15.75" thickBot="1" x14ac:dyDescent="0.3">
      <c r="B16" s="17">
        <v>2020</v>
      </c>
      <c r="C16" s="18" t="s">
        <v>61</v>
      </c>
      <c r="D16" s="27" t="s">
        <v>60</v>
      </c>
      <c r="E16" s="21">
        <v>0.15</v>
      </c>
      <c r="F16" s="19" t="s">
        <v>39</v>
      </c>
      <c r="G16" s="19" t="s">
        <v>62</v>
      </c>
    </row>
    <row r="17" spans="2:7" ht="15.75" thickBot="1" x14ac:dyDescent="0.3">
      <c r="B17" s="25"/>
      <c r="C17" s="18" t="s">
        <v>63</v>
      </c>
      <c r="D17" s="27" t="s">
        <v>60</v>
      </c>
      <c r="E17" s="21">
        <v>0.26</v>
      </c>
      <c r="F17" s="19" t="s">
        <v>64</v>
      </c>
      <c r="G17" s="19" t="s">
        <v>42</v>
      </c>
    </row>
    <row r="18" spans="2:7" ht="15.75" thickBot="1" x14ac:dyDescent="0.3">
      <c r="B18" s="26"/>
      <c r="C18" s="18" t="s">
        <v>65</v>
      </c>
      <c r="D18" s="27" t="s">
        <v>60</v>
      </c>
      <c r="E18" s="21">
        <v>0.38</v>
      </c>
      <c r="F18" s="19" t="s">
        <v>66</v>
      </c>
      <c r="G18" s="19" t="s">
        <v>67</v>
      </c>
    </row>
  </sheetData>
  <mergeCells count="7">
    <mergeCell ref="B13:B14"/>
    <mergeCell ref="B3:C4"/>
    <mergeCell ref="D3:D4"/>
    <mergeCell ref="E3:E4"/>
    <mergeCell ref="G3:G4"/>
    <mergeCell ref="B5:B6"/>
    <mergeCell ref="B7:B1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3" sqref="B3:E12"/>
    </sheetView>
  </sheetViews>
  <sheetFormatPr baseColWidth="10" defaultRowHeight="15" x14ac:dyDescent="0.25"/>
  <cols>
    <col min="2" max="2" width="11.5703125" bestFit="1" customWidth="1"/>
  </cols>
  <sheetData>
    <row r="2" spans="2:5" ht="15.75" thickBot="1" x14ac:dyDescent="0.3"/>
    <row r="3" spans="2:5" ht="24.75" thickBot="1" x14ac:dyDescent="0.3">
      <c r="B3" s="37"/>
      <c r="C3" s="38" t="s">
        <v>110</v>
      </c>
      <c r="D3" s="38" t="s">
        <v>111</v>
      </c>
      <c r="E3" s="38" t="s">
        <v>112</v>
      </c>
    </row>
    <row r="4" spans="2:5" ht="15.75" thickBot="1" x14ac:dyDescent="0.3">
      <c r="B4" s="117" t="s">
        <v>10</v>
      </c>
      <c r="C4" s="123">
        <v>4840</v>
      </c>
      <c r="D4" s="123">
        <v>31489</v>
      </c>
      <c r="E4" s="43" t="s">
        <v>38</v>
      </c>
    </row>
    <row r="5" spans="2:5" ht="15.75" thickBot="1" x14ac:dyDescent="0.3">
      <c r="B5" s="117" t="s">
        <v>11</v>
      </c>
      <c r="C5" s="123">
        <v>6239</v>
      </c>
      <c r="D5" s="123">
        <v>42387</v>
      </c>
      <c r="E5" s="43" t="s">
        <v>38</v>
      </c>
    </row>
    <row r="6" spans="2:5" ht="15.75" thickBot="1" x14ac:dyDescent="0.3">
      <c r="B6" s="117" t="s">
        <v>12</v>
      </c>
      <c r="C6" s="123">
        <v>18925</v>
      </c>
      <c r="D6" s="123">
        <v>168095</v>
      </c>
      <c r="E6" s="43" t="s">
        <v>57</v>
      </c>
    </row>
    <row r="7" spans="2:5" ht="15.75" thickBot="1" x14ac:dyDescent="0.3">
      <c r="B7" s="117" t="s">
        <v>13</v>
      </c>
      <c r="C7" s="123">
        <v>8007</v>
      </c>
      <c r="D7" s="123">
        <v>93900</v>
      </c>
      <c r="E7" s="43" t="s">
        <v>113</v>
      </c>
    </row>
    <row r="8" spans="2:5" ht="15.75" thickBot="1" x14ac:dyDescent="0.3">
      <c r="B8" s="117" t="s">
        <v>14</v>
      </c>
      <c r="C8" s="123">
        <v>25369</v>
      </c>
      <c r="D8" s="123">
        <v>150018</v>
      </c>
      <c r="E8" s="43" t="s">
        <v>114</v>
      </c>
    </row>
    <row r="9" spans="2:5" ht="15.75" thickBot="1" x14ac:dyDescent="0.3">
      <c r="B9" s="117" t="s">
        <v>15</v>
      </c>
      <c r="C9" s="123">
        <v>11984</v>
      </c>
      <c r="D9" s="123">
        <v>96288</v>
      </c>
      <c r="E9" s="43" t="s">
        <v>115</v>
      </c>
    </row>
    <row r="10" spans="2:5" ht="15.75" thickBot="1" x14ac:dyDescent="0.3">
      <c r="B10" s="117" t="s">
        <v>73</v>
      </c>
      <c r="C10" s="123">
        <v>28920</v>
      </c>
      <c r="D10" s="123">
        <v>180331</v>
      </c>
      <c r="E10" s="43" t="s">
        <v>37</v>
      </c>
    </row>
    <row r="11" spans="2:5" ht="15.75" thickBot="1" x14ac:dyDescent="0.3">
      <c r="B11" s="117" t="s">
        <v>17</v>
      </c>
      <c r="C11" s="123">
        <v>15678</v>
      </c>
      <c r="D11" s="123">
        <v>53760</v>
      </c>
      <c r="E11" s="43" t="s">
        <v>116</v>
      </c>
    </row>
    <row r="12" spans="2:5" ht="15.75" thickBot="1" x14ac:dyDescent="0.3">
      <c r="B12" s="117" t="s">
        <v>80</v>
      </c>
      <c r="C12" s="123">
        <v>61833</v>
      </c>
      <c r="D12" s="123">
        <v>177709</v>
      </c>
      <c r="E12" s="43" t="s">
        <v>117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workbookViewId="0">
      <selection activeCell="B3" sqref="B3:G33"/>
    </sheetView>
  </sheetViews>
  <sheetFormatPr baseColWidth="10" defaultRowHeight="15" x14ac:dyDescent="0.25"/>
  <cols>
    <col min="2" max="2" width="11.7109375" bestFit="1" customWidth="1"/>
  </cols>
  <sheetData>
    <row r="2" spans="2:7" ht="15.75" thickBot="1" x14ac:dyDescent="0.3"/>
    <row r="3" spans="2:7" ht="15.75" thickBot="1" x14ac:dyDescent="0.3">
      <c r="B3" s="108"/>
      <c r="C3" s="124" t="s">
        <v>118</v>
      </c>
      <c r="D3" s="124" t="s">
        <v>119</v>
      </c>
      <c r="E3" s="124" t="s">
        <v>120</v>
      </c>
      <c r="F3" s="124" t="s">
        <v>121</v>
      </c>
      <c r="G3" s="124" t="s">
        <v>122</v>
      </c>
    </row>
    <row r="4" spans="2:7" ht="24" x14ac:dyDescent="0.25">
      <c r="B4" s="125" t="s">
        <v>123</v>
      </c>
      <c r="C4" s="126">
        <v>4.4999999999999998E-2</v>
      </c>
      <c r="D4" s="126">
        <v>3.5999999999999997E-2</v>
      </c>
      <c r="E4" s="126">
        <v>3.9E-2</v>
      </c>
      <c r="F4" s="126">
        <v>4.2000000000000003E-2</v>
      </c>
      <c r="G4" s="126">
        <v>3.9E-2</v>
      </c>
    </row>
    <row r="5" spans="2:7" x14ac:dyDescent="0.25">
      <c r="B5" s="127" t="s">
        <v>124</v>
      </c>
      <c r="C5" s="126">
        <v>0.109</v>
      </c>
      <c r="D5" s="126">
        <v>8.5000000000000006E-2</v>
      </c>
      <c r="E5" s="126">
        <v>8.1000000000000003E-2</v>
      </c>
      <c r="F5" s="126">
        <v>5.8000000000000003E-2</v>
      </c>
      <c r="G5" s="126">
        <v>9.0999999999999998E-2</v>
      </c>
    </row>
    <row r="6" spans="2:7" ht="15.75" thickBot="1" x14ac:dyDescent="0.3">
      <c r="B6" s="128" t="s">
        <v>125</v>
      </c>
      <c r="C6" s="129">
        <v>-0.59</v>
      </c>
      <c r="D6" s="129">
        <v>-0.56999999999999995</v>
      </c>
      <c r="E6" s="129">
        <v>-0.52</v>
      </c>
      <c r="F6" s="129">
        <v>-0.28000000000000003</v>
      </c>
      <c r="G6" s="129">
        <v>-0.57999999999999996</v>
      </c>
    </row>
    <row r="7" spans="2:7" x14ac:dyDescent="0.25">
      <c r="B7" s="125" t="s">
        <v>126</v>
      </c>
      <c r="C7" s="126">
        <v>0.03</v>
      </c>
      <c r="D7" s="126">
        <v>3.4000000000000002E-2</v>
      </c>
      <c r="E7" s="126">
        <v>3.6999999999999998E-2</v>
      </c>
      <c r="F7" s="126">
        <v>2.8000000000000001E-2</v>
      </c>
      <c r="G7" s="126">
        <v>3.3000000000000002E-2</v>
      </c>
    </row>
    <row r="8" spans="2:7" x14ac:dyDescent="0.25">
      <c r="B8" s="127" t="s">
        <v>124</v>
      </c>
      <c r="C8" s="126">
        <v>8.5999999999999993E-2</v>
      </c>
      <c r="D8" s="126">
        <v>9.0999999999999998E-2</v>
      </c>
      <c r="E8" s="126">
        <v>7.3999999999999996E-2</v>
      </c>
      <c r="F8" s="126">
        <v>4.1000000000000002E-2</v>
      </c>
      <c r="G8" s="126">
        <v>8.5000000000000006E-2</v>
      </c>
    </row>
    <row r="9" spans="2:7" ht="15.75" thickBot="1" x14ac:dyDescent="0.3">
      <c r="B9" s="128" t="s">
        <v>125</v>
      </c>
      <c r="C9" s="129">
        <v>-0.65</v>
      </c>
      <c r="D9" s="129">
        <v>-0.63</v>
      </c>
      <c r="E9" s="129">
        <v>-0.5</v>
      </c>
      <c r="F9" s="129">
        <v>-0.32</v>
      </c>
      <c r="G9" s="129">
        <v>-0.61</v>
      </c>
    </row>
    <row r="10" spans="2:7" x14ac:dyDescent="0.25">
      <c r="B10" s="125" t="s">
        <v>127</v>
      </c>
      <c r="C10" s="126">
        <v>4.2999999999999997E-2</v>
      </c>
      <c r="D10" s="126">
        <v>3.9E-2</v>
      </c>
      <c r="E10" s="126">
        <v>4.1000000000000002E-2</v>
      </c>
      <c r="F10" s="126">
        <v>4.7E-2</v>
      </c>
      <c r="G10" s="126">
        <v>4.1000000000000002E-2</v>
      </c>
    </row>
    <row r="11" spans="2:7" x14ac:dyDescent="0.25">
      <c r="B11" s="127" t="s">
        <v>124</v>
      </c>
      <c r="C11" s="126">
        <v>0.10100000000000001</v>
      </c>
      <c r="D11" s="126">
        <v>7.8E-2</v>
      </c>
      <c r="E11" s="126">
        <v>8.1000000000000003E-2</v>
      </c>
      <c r="F11" s="126">
        <v>6.8000000000000005E-2</v>
      </c>
      <c r="G11" s="126">
        <v>8.5000000000000006E-2</v>
      </c>
    </row>
    <row r="12" spans="2:7" ht="15.75" thickBot="1" x14ac:dyDescent="0.3">
      <c r="B12" s="128" t="s">
        <v>125</v>
      </c>
      <c r="C12" s="129">
        <v>-0.57999999999999996</v>
      </c>
      <c r="D12" s="129">
        <v>-0.49</v>
      </c>
      <c r="E12" s="129">
        <v>-0.49</v>
      </c>
      <c r="F12" s="129">
        <v>-0.31</v>
      </c>
      <c r="G12" s="129">
        <v>-0.52</v>
      </c>
    </row>
    <row r="13" spans="2:7" ht="24" x14ac:dyDescent="0.25">
      <c r="B13" s="125" t="s">
        <v>128</v>
      </c>
      <c r="C13" s="126">
        <v>5.1999999999999998E-2</v>
      </c>
      <c r="D13" s="126">
        <v>4.8000000000000001E-2</v>
      </c>
      <c r="E13" s="126">
        <v>4.9000000000000002E-2</v>
      </c>
      <c r="F13" s="126">
        <v>5.2999999999999999E-2</v>
      </c>
      <c r="G13" s="126">
        <v>4.9000000000000002E-2</v>
      </c>
    </row>
    <row r="14" spans="2:7" x14ac:dyDescent="0.25">
      <c r="B14" s="127" t="s">
        <v>124</v>
      </c>
      <c r="C14" s="126">
        <v>0.114</v>
      </c>
      <c r="D14" s="126">
        <v>9.4E-2</v>
      </c>
      <c r="E14" s="126">
        <v>9.6000000000000002E-2</v>
      </c>
      <c r="F14" s="126">
        <v>6.4000000000000001E-2</v>
      </c>
      <c r="G14" s="126">
        <v>0.1</v>
      </c>
    </row>
    <row r="15" spans="2:7" ht="15.75" thickBot="1" x14ac:dyDescent="0.3">
      <c r="B15" s="128" t="s">
        <v>125</v>
      </c>
      <c r="C15" s="129">
        <v>-0.54</v>
      </c>
      <c r="D15" s="129">
        <v>-0.49</v>
      </c>
      <c r="E15" s="129">
        <v>-0.49</v>
      </c>
      <c r="F15" s="129">
        <v>-0.16</v>
      </c>
      <c r="G15" s="129">
        <v>-0.51</v>
      </c>
    </row>
    <row r="16" spans="2:7" ht="24" x14ac:dyDescent="0.25">
      <c r="B16" s="125" t="s">
        <v>129</v>
      </c>
      <c r="C16" s="126">
        <v>6.0999999999999999E-2</v>
      </c>
      <c r="D16" s="126">
        <v>4.7E-2</v>
      </c>
      <c r="E16" s="126">
        <v>4.2000000000000003E-2</v>
      </c>
      <c r="F16" s="126">
        <v>6.2E-2</v>
      </c>
      <c r="G16" s="126">
        <v>4.8000000000000001E-2</v>
      </c>
    </row>
    <row r="17" spans="2:7" x14ac:dyDescent="0.25">
      <c r="B17" s="127" t="s">
        <v>124</v>
      </c>
      <c r="C17" s="126">
        <v>0.13500000000000001</v>
      </c>
      <c r="D17" s="126">
        <v>0.10100000000000001</v>
      </c>
      <c r="E17" s="126">
        <v>0.09</v>
      </c>
      <c r="F17" s="126">
        <v>7.9000000000000001E-2</v>
      </c>
      <c r="G17" s="126">
        <v>0.11</v>
      </c>
    </row>
    <row r="18" spans="2:7" ht="15.75" thickBot="1" x14ac:dyDescent="0.3">
      <c r="B18" s="128" t="s">
        <v>125</v>
      </c>
      <c r="C18" s="129">
        <v>-0.55000000000000004</v>
      </c>
      <c r="D18" s="129">
        <v>-0.54</v>
      </c>
      <c r="E18" s="129">
        <v>-0.53</v>
      </c>
      <c r="F18" s="129">
        <v>-0.22</v>
      </c>
      <c r="G18" s="129">
        <v>-0.56999999999999995</v>
      </c>
    </row>
    <row r="19" spans="2:7" ht="24" x14ac:dyDescent="0.25">
      <c r="B19" s="125" t="s">
        <v>130</v>
      </c>
      <c r="C19" s="126">
        <v>5.8999999999999997E-2</v>
      </c>
      <c r="D19" s="126">
        <v>3.4000000000000002E-2</v>
      </c>
      <c r="E19" s="126">
        <v>3.9E-2</v>
      </c>
      <c r="F19" s="126">
        <v>3.5000000000000003E-2</v>
      </c>
      <c r="G19" s="126">
        <v>3.6999999999999998E-2</v>
      </c>
    </row>
    <row r="20" spans="2:7" x14ac:dyDescent="0.25">
      <c r="B20" s="127" t="s">
        <v>124</v>
      </c>
      <c r="C20" s="126">
        <v>0.122</v>
      </c>
      <c r="D20" s="126">
        <v>7.6999999999999999E-2</v>
      </c>
      <c r="E20" s="126">
        <v>7.6999999999999999E-2</v>
      </c>
      <c r="F20" s="126">
        <v>4.2000000000000003E-2</v>
      </c>
      <c r="G20" s="126">
        <v>8.5999999999999993E-2</v>
      </c>
    </row>
    <row r="21" spans="2:7" ht="15.75" thickBot="1" x14ac:dyDescent="0.3">
      <c r="B21" s="128" t="s">
        <v>125</v>
      </c>
      <c r="C21" s="129">
        <v>-0.52</v>
      </c>
      <c r="D21" s="129">
        <v>-0.56000000000000005</v>
      </c>
      <c r="E21" s="129">
        <v>-0.49</v>
      </c>
      <c r="F21" s="129">
        <v>-0.16</v>
      </c>
      <c r="G21" s="129">
        <v>-0.56999999999999995</v>
      </c>
    </row>
    <row r="22" spans="2:7" ht="24" x14ac:dyDescent="0.25">
      <c r="B22" s="125" t="s">
        <v>131</v>
      </c>
      <c r="C22" s="126">
        <v>4.7E-2</v>
      </c>
      <c r="D22" s="126">
        <v>0.04</v>
      </c>
      <c r="E22" s="126">
        <v>4.7E-2</v>
      </c>
      <c r="F22" s="126">
        <v>0.05</v>
      </c>
      <c r="G22" s="126">
        <v>4.4999999999999998E-2</v>
      </c>
    </row>
    <row r="23" spans="2:7" x14ac:dyDescent="0.25">
      <c r="B23" s="127" t="s">
        <v>124</v>
      </c>
      <c r="C23" s="126">
        <v>0.104</v>
      </c>
      <c r="D23" s="126">
        <v>8.8999999999999996E-2</v>
      </c>
      <c r="E23" s="126">
        <v>0.09</v>
      </c>
      <c r="F23" s="126">
        <v>6.0999999999999999E-2</v>
      </c>
      <c r="G23" s="126">
        <v>9.4E-2</v>
      </c>
    </row>
    <row r="24" spans="2:7" ht="15.75" thickBot="1" x14ac:dyDescent="0.3">
      <c r="B24" s="128" t="s">
        <v>125</v>
      </c>
      <c r="C24" s="129">
        <v>-0.55000000000000004</v>
      </c>
      <c r="D24" s="129">
        <v>-0.51</v>
      </c>
      <c r="E24" s="129">
        <v>-0.48</v>
      </c>
      <c r="F24" s="129">
        <v>-0.19</v>
      </c>
      <c r="G24" s="129">
        <v>-0.52</v>
      </c>
    </row>
    <row r="25" spans="2:7" ht="24" x14ac:dyDescent="0.25">
      <c r="B25" s="125" t="s">
        <v>132</v>
      </c>
      <c r="C25" s="126">
        <v>4.8000000000000001E-2</v>
      </c>
      <c r="D25" s="126">
        <v>3.7999999999999999E-2</v>
      </c>
      <c r="E25" s="126">
        <v>0.04</v>
      </c>
      <c r="F25" s="126">
        <v>4.8000000000000001E-2</v>
      </c>
      <c r="G25" s="126">
        <v>3.9E-2</v>
      </c>
    </row>
    <row r="26" spans="2:7" x14ac:dyDescent="0.25">
      <c r="B26" s="127" t="s">
        <v>124</v>
      </c>
      <c r="C26" s="126">
        <v>9.5000000000000001E-2</v>
      </c>
      <c r="D26" s="126">
        <v>7.5999999999999998E-2</v>
      </c>
      <c r="E26" s="126">
        <v>7.4999999999999997E-2</v>
      </c>
      <c r="F26" s="126">
        <v>7.1999999999999995E-2</v>
      </c>
      <c r="G26" s="126">
        <v>7.9000000000000001E-2</v>
      </c>
    </row>
    <row r="27" spans="2:7" ht="15.75" thickBot="1" x14ac:dyDescent="0.3">
      <c r="B27" s="128" t="s">
        <v>125</v>
      </c>
      <c r="C27" s="129">
        <v>-0.5</v>
      </c>
      <c r="D27" s="129">
        <v>-0.5</v>
      </c>
      <c r="E27" s="129">
        <v>-0.47</v>
      </c>
      <c r="F27" s="129">
        <v>-0.33</v>
      </c>
      <c r="G27" s="129">
        <v>-0.5</v>
      </c>
    </row>
    <row r="28" spans="2:7" ht="24" x14ac:dyDescent="0.25">
      <c r="B28" s="125" t="s">
        <v>133</v>
      </c>
      <c r="C28" s="126">
        <v>2.9000000000000001E-2</v>
      </c>
      <c r="D28" s="126">
        <v>2.4E-2</v>
      </c>
      <c r="E28" s="126">
        <v>2.1999999999999999E-2</v>
      </c>
      <c r="F28" s="126">
        <v>8.9999999999999993E-3</v>
      </c>
      <c r="G28" s="126">
        <v>2.4E-2</v>
      </c>
    </row>
    <row r="29" spans="2:7" x14ac:dyDescent="0.25">
      <c r="B29" s="127" t="s">
        <v>124</v>
      </c>
      <c r="C29" s="126">
        <v>6.7000000000000004E-2</v>
      </c>
      <c r="D29" s="126">
        <v>5.3999999999999999E-2</v>
      </c>
      <c r="E29" s="126">
        <v>4.4999999999999998E-2</v>
      </c>
      <c r="F29" s="126">
        <v>0.02</v>
      </c>
      <c r="G29" s="126">
        <v>5.6000000000000001E-2</v>
      </c>
    </row>
    <row r="30" spans="2:7" ht="15.75" thickBot="1" x14ac:dyDescent="0.3">
      <c r="B30" s="128" t="s">
        <v>125</v>
      </c>
      <c r="C30" s="129">
        <v>-0.56999999999999995</v>
      </c>
      <c r="D30" s="129">
        <v>-0.56000000000000005</v>
      </c>
      <c r="E30" s="129">
        <v>-0.52</v>
      </c>
      <c r="F30" s="129">
        <v>-0.55000000000000004</v>
      </c>
      <c r="G30" s="129">
        <v>-0.56999999999999995</v>
      </c>
    </row>
    <row r="31" spans="2:7" ht="24" x14ac:dyDescent="0.25">
      <c r="B31" s="125" t="s">
        <v>134</v>
      </c>
      <c r="C31" s="126">
        <v>2.5000000000000001E-2</v>
      </c>
      <c r="D31" s="126">
        <v>1.7999999999999999E-2</v>
      </c>
      <c r="E31" s="126">
        <v>2.3E-2</v>
      </c>
      <c r="F31" s="126">
        <v>2.9000000000000001E-2</v>
      </c>
      <c r="G31" s="126">
        <v>1.9E-2</v>
      </c>
    </row>
    <row r="32" spans="2:7" x14ac:dyDescent="0.25">
      <c r="B32" s="127" t="s">
        <v>124</v>
      </c>
      <c r="C32" s="126">
        <v>6.4000000000000001E-2</v>
      </c>
      <c r="D32" s="126">
        <v>4.3999999999999997E-2</v>
      </c>
      <c r="E32" s="126">
        <v>5.3999999999999999E-2</v>
      </c>
      <c r="F32" s="126">
        <v>3.4000000000000002E-2</v>
      </c>
      <c r="G32" s="126">
        <v>0.05</v>
      </c>
    </row>
    <row r="33" spans="2:7" ht="15.75" thickBot="1" x14ac:dyDescent="0.3">
      <c r="B33" s="128" t="s">
        <v>125</v>
      </c>
      <c r="C33" s="129">
        <v>-0.62</v>
      </c>
      <c r="D33" s="129">
        <v>-0.6</v>
      </c>
      <c r="E33" s="129">
        <v>-0.56999999999999995</v>
      </c>
      <c r="F33" s="129">
        <v>-0.14000000000000001</v>
      </c>
      <c r="G33" s="129">
        <v>-0.62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3" sqref="B3:E12"/>
    </sheetView>
  </sheetViews>
  <sheetFormatPr baseColWidth="10" defaultRowHeight="15" x14ac:dyDescent="0.25"/>
  <sheetData>
    <row r="2" spans="2:5" ht="15.75" thickBot="1" x14ac:dyDescent="0.3"/>
    <row r="3" spans="2:5" ht="15.75" thickBot="1" x14ac:dyDescent="0.3">
      <c r="B3" s="108"/>
      <c r="C3" s="115">
        <v>2017</v>
      </c>
      <c r="D3" s="115">
        <v>2018</v>
      </c>
      <c r="E3" s="115">
        <v>2019</v>
      </c>
    </row>
    <row r="4" spans="2:5" ht="15.75" thickBot="1" x14ac:dyDescent="0.3">
      <c r="B4" s="130" t="s">
        <v>10</v>
      </c>
      <c r="C4" s="43" t="s">
        <v>60</v>
      </c>
      <c r="D4" s="43">
        <v>18</v>
      </c>
      <c r="E4" s="43">
        <v>21</v>
      </c>
    </row>
    <row r="5" spans="2:5" ht="15.75" thickBot="1" x14ac:dyDescent="0.3">
      <c r="B5" s="130" t="s">
        <v>11</v>
      </c>
      <c r="C5" s="43">
        <v>40</v>
      </c>
      <c r="D5" s="43">
        <v>49</v>
      </c>
      <c r="E5" s="43">
        <v>38</v>
      </c>
    </row>
    <row r="6" spans="2:5" ht="15.75" thickBot="1" x14ac:dyDescent="0.3">
      <c r="B6" s="130" t="s">
        <v>12</v>
      </c>
      <c r="C6" s="43">
        <v>56</v>
      </c>
      <c r="D6" s="43">
        <v>61</v>
      </c>
      <c r="E6" s="43">
        <v>66</v>
      </c>
    </row>
    <row r="7" spans="2:5" ht="15.75" thickBot="1" x14ac:dyDescent="0.3">
      <c r="B7" s="130" t="s">
        <v>13</v>
      </c>
      <c r="C7" s="43" t="s">
        <v>60</v>
      </c>
      <c r="D7" s="43" t="s">
        <v>60</v>
      </c>
      <c r="E7" s="43" t="s">
        <v>60</v>
      </c>
    </row>
    <row r="8" spans="2:5" ht="15.75" thickBot="1" x14ac:dyDescent="0.3">
      <c r="B8" s="130" t="s">
        <v>14</v>
      </c>
      <c r="C8" s="43" t="s">
        <v>60</v>
      </c>
      <c r="D8" s="43" t="s">
        <v>60</v>
      </c>
      <c r="E8" s="43" t="s">
        <v>60</v>
      </c>
    </row>
    <row r="9" spans="2:5" ht="15.75" thickBot="1" x14ac:dyDescent="0.3">
      <c r="B9" s="130" t="s">
        <v>15</v>
      </c>
      <c r="C9" s="43" t="s">
        <v>60</v>
      </c>
      <c r="D9" s="43" t="s">
        <v>60</v>
      </c>
      <c r="E9" s="43">
        <v>23</v>
      </c>
    </row>
    <row r="10" spans="2:5" ht="24.75" thickBot="1" x14ac:dyDescent="0.3">
      <c r="B10" s="130" t="s">
        <v>78</v>
      </c>
      <c r="C10" s="43">
        <v>57</v>
      </c>
      <c r="D10" s="43">
        <v>57</v>
      </c>
      <c r="E10" s="43">
        <v>64</v>
      </c>
    </row>
    <row r="11" spans="2:5" ht="15.75" thickBot="1" x14ac:dyDescent="0.3">
      <c r="B11" s="130" t="s">
        <v>17</v>
      </c>
      <c r="C11" s="43" t="s">
        <v>60</v>
      </c>
      <c r="D11" s="43" t="s">
        <v>60</v>
      </c>
      <c r="E11" s="43">
        <v>42</v>
      </c>
    </row>
    <row r="12" spans="2:5" ht="15.75" thickBot="1" x14ac:dyDescent="0.3">
      <c r="B12" s="130" t="s">
        <v>80</v>
      </c>
      <c r="C12" s="43">
        <v>76</v>
      </c>
      <c r="D12" s="43">
        <v>69</v>
      </c>
      <c r="E12" s="43">
        <v>62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opLeftCell="A3" workbookViewId="0">
      <selection activeCell="C3" sqref="C1:D1048576"/>
    </sheetView>
  </sheetViews>
  <sheetFormatPr baseColWidth="10" defaultRowHeight="15" x14ac:dyDescent="0.25"/>
  <cols>
    <col min="3" max="4" width="31.7109375" customWidth="1"/>
  </cols>
  <sheetData>
    <row r="2" spans="2:4" ht="15.75" thickBot="1" x14ac:dyDescent="0.3"/>
    <row r="3" spans="2:4" ht="99.95" customHeight="1" thickBot="1" x14ac:dyDescent="0.3">
      <c r="B3" s="131"/>
      <c r="C3" s="132" t="s">
        <v>135</v>
      </c>
      <c r="D3" s="132" t="s">
        <v>136</v>
      </c>
    </row>
    <row r="4" spans="2:4" ht="15.75" thickBot="1" x14ac:dyDescent="0.3">
      <c r="B4" s="5" t="s">
        <v>10</v>
      </c>
      <c r="C4" s="133">
        <v>114</v>
      </c>
      <c r="D4" s="133">
        <v>21</v>
      </c>
    </row>
    <row r="5" spans="2:4" ht="15.75" thickBot="1" x14ac:dyDescent="0.3">
      <c r="B5" s="5" t="s">
        <v>11</v>
      </c>
      <c r="C5" s="133">
        <v>129</v>
      </c>
      <c r="D5" s="133">
        <v>38</v>
      </c>
    </row>
    <row r="6" spans="2:4" ht="15.75" thickBot="1" x14ac:dyDescent="0.3">
      <c r="B6" s="5" t="s">
        <v>12</v>
      </c>
      <c r="C6" s="133">
        <v>78</v>
      </c>
      <c r="D6" s="133">
        <v>66</v>
      </c>
    </row>
    <row r="7" spans="2:4" ht="15.75" thickBot="1" x14ac:dyDescent="0.3">
      <c r="B7" s="5" t="s">
        <v>13</v>
      </c>
      <c r="C7" s="133" t="s">
        <v>60</v>
      </c>
      <c r="D7" s="133" t="s">
        <v>60</v>
      </c>
    </row>
    <row r="8" spans="2:4" ht="15.75" thickBot="1" x14ac:dyDescent="0.3">
      <c r="B8" s="5" t="s">
        <v>14</v>
      </c>
      <c r="C8" s="133" t="s">
        <v>60</v>
      </c>
      <c r="D8" s="133" t="s">
        <v>60</v>
      </c>
    </row>
    <row r="9" spans="2:4" ht="15.75" thickBot="1" x14ac:dyDescent="0.3">
      <c r="B9" s="5" t="s">
        <v>15</v>
      </c>
      <c r="C9" s="133">
        <v>112</v>
      </c>
      <c r="D9" s="133">
        <v>23</v>
      </c>
    </row>
    <row r="10" spans="2:4" ht="24.75" thickBot="1" x14ac:dyDescent="0.3">
      <c r="B10" s="134" t="s">
        <v>78</v>
      </c>
      <c r="C10" s="135">
        <v>62</v>
      </c>
      <c r="D10" s="135">
        <v>64</v>
      </c>
    </row>
    <row r="11" spans="2:4" ht="15.75" thickBot="1" x14ac:dyDescent="0.3">
      <c r="B11" s="136" t="s">
        <v>17</v>
      </c>
      <c r="C11" s="137">
        <v>150</v>
      </c>
      <c r="D11" s="137">
        <v>42</v>
      </c>
    </row>
    <row r="12" spans="2:4" ht="15.75" thickBot="1" x14ac:dyDescent="0.3">
      <c r="B12" s="5" t="s">
        <v>80</v>
      </c>
      <c r="C12" s="133">
        <v>115</v>
      </c>
      <c r="D12" s="133">
        <v>62</v>
      </c>
    </row>
    <row r="13" spans="2:4" ht="15.75" thickBot="1" x14ac:dyDescent="0.3">
      <c r="B13" s="138" t="s">
        <v>137</v>
      </c>
      <c r="C13" s="139">
        <v>95</v>
      </c>
      <c r="D13" s="139">
        <v>53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3" sqref="B3:E12"/>
    </sheetView>
  </sheetViews>
  <sheetFormatPr baseColWidth="10" defaultRowHeight="15" x14ac:dyDescent="0.25"/>
  <sheetData>
    <row r="2" spans="2:5" ht="15.75" thickBot="1" x14ac:dyDescent="0.3"/>
    <row r="3" spans="2:5" ht="15.75" thickBot="1" x14ac:dyDescent="0.3">
      <c r="B3" s="108"/>
      <c r="C3" s="115">
        <v>2017</v>
      </c>
      <c r="D3" s="115">
        <v>2018</v>
      </c>
      <c r="E3" s="115">
        <v>2019</v>
      </c>
    </row>
    <row r="4" spans="2:5" ht="15.75" thickBot="1" x14ac:dyDescent="0.3">
      <c r="B4" s="117" t="s">
        <v>10</v>
      </c>
      <c r="C4" s="108"/>
      <c r="D4" s="43">
        <v>46</v>
      </c>
      <c r="E4" s="43">
        <v>39</v>
      </c>
    </row>
    <row r="5" spans="2:5" ht="15.75" thickBot="1" x14ac:dyDescent="0.3">
      <c r="B5" s="117" t="s">
        <v>11</v>
      </c>
      <c r="C5" s="43">
        <v>60</v>
      </c>
      <c r="D5" s="43">
        <v>57</v>
      </c>
      <c r="E5" s="43">
        <v>62</v>
      </c>
    </row>
    <row r="6" spans="2:5" ht="15.75" thickBot="1" x14ac:dyDescent="0.3">
      <c r="B6" s="117" t="s">
        <v>12</v>
      </c>
      <c r="C6" s="43">
        <v>53</v>
      </c>
      <c r="D6" s="43">
        <v>48</v>
      </c>
      <c r="E6" s="43">
        <v>48</v>
      </c>
    </row>
    <row r="7" spans="2:5" ht="15.75" thickBot="1" x14ac:dyDescent="0.3">
      <c r="B7" s="117" t="s">
        <v>13</v>
      </c>
      <c r="C7" s="108"/>
      <c r="D7" s="108"/>
      <c r="E7" s="43">
        <v>70</v>
      </c>
    </row>
    <row r="8" spans="2:5" ht="15.75" thickBot="1" x14ac:dyDescent="0.3">
      <c r="B8" s="117" t="s">
        <v>14</v>
      </c>
      <c r="C8" s="43">
        <v>58</v>
      </c>
      <c r="D8" s="43">
        <v>49</v>
      </c>
      <c r="E8" s="43">
        <v>62</v>
      </c>
    </row>
    <row r="9" spans="2:5" ht="15.75" thickBot="1" x14ac:dyDescent="0.3">
      <c r="B9" s="117" t="s">
        <v>15</v>
      </c>
      <c r="C9" s="108"/>
      <c r="D9" s="108"/>
      <c r="E9" s="43">
        <v>60</v>
      </c>
    </row>
    <row r="10" spans="2:5" ht="24.75" thickBot="1" x14ac:dyDescent="0.3">
      <c r="B10" s="117" t="s">
        <v>78</v>
      </c>
      <c r="C10" s="43">
        <v>26</v>
      </c>
      <c r="D10" s="43">
        <v>20</v>
      </c>
      <c r="E10" s="43">
        <v>19</v>
      </c>
    </row>
    <row r="11" spans="2:5" ht="15.75" thickBot="1" x14ac:dyDescent="0.3">
      <c r="B11" s="117" t="s">
        <v>17</v>
      </c>
      <c r="C11" s="108"/>
      <c r="D11" s="108"/>
      <c r="E11" s="43">
        <v>14</v>
      </c>
    </row>
    <row r="12" spans="2:5" ht="15.75" thickBot="1" x14ac:dyDescent="0.3">
      <c r="B12" s="117" t="s">
        <v>80</v>
      </c>
      <c r="C12" s="43">
        <v>41</v>
      </c>
      <c r="D12" s="43">
        <v>44</v>
      </c>
      <c r="E12" s="43">
        <v>46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workbookViewId="0">
      <selection activeCell="B3" sqref="B3:H12"/>
    </sheetView>
  </sheetViews>
  <sheetFormatPr baseColWidth="10" defaultRowHeight="15" x14ac:dyDescent="0.25"/>
  <sheetData>
    <row r="2" spans="2:8" ht="15.75" thickBot="1" x14ac:dyDescent="0.3"/>
    <row r="3" spans="2:8" ht="42.75" thickBot="1" x14ac:dyDescent="0.3">
      <c r="B3" s="140"/>
      <c r="C3" s="141" t="s">
        <v>138</v>
      </c>
      <c r="D3" s="141" t="s">
        <v>139</v>
      </c>
      <c r="E3" s="141" t="s">
        <v>140</v>
      </c>
      <c r="F3" s="141" t="s">
        <v>141</v>
      </c>
      <c r="G3" s="141" t="s">
        <v>142</v>
      </c>
      <c r="H3" s="142" t="s">
        <v>143</v>
      </c>
    </row>
    <row r="4" spans="2:8" ht="15.75" thickBot="1" x14ac:dyDescent="0.3">
      <c r="B4" s="143" t="s">
        <v>144</v>
      </c>
      <c r="C4" s="144">
        <v>235</v>
      </c>
      <c r="D4" s="43" t="s">
        <v>60</v>
      </c>
      <c r="E4" s="43" t="s">
        <v>145</v>
      </c>
      <c r="F4" s="145">
        <v>0.43</v>
      </c>
      <c r="G4" s="43">
        <v>2</v>
      </c>
      <c r="H4" s="146">
        <v>0.35</v>
      </c>
    </row>
    <row r="5" spans="2:8" ht="15.75" thickBot="1" x14ac:dyDescent="0.3">
      <c r="B5" s="143" t="s">
        <v>146</v>
      </c>
      <c r="C5" s="144">
        <v>249</v>
      </c>
      <c r="D5" s="146">
        <v>0.66</v>
      </c>
      <c r="E5" s="147" t="s">
        <v>60</v>
      </c>
      <c r="F5" s="148" t="s">
        <v>60</v>
      </c>
      <c r="G5" s="43" t="s">
        <v>60</v>
      </c>
      <c r="H5" s="146">
        <v>0.7</v>
      </c>
    </row>
    <row r="6" spans="2:8" ht="15.75" thickBot="1" x14ac:dyDescent="0.3">
      <c r="B6" s="143" t="s">
        <v>109</v>
      </c>
      <c r="C6" s="144">
        <v>247</v>
      </c>
      <c r="D6" s="146">
        <v>0.66</v>
      </c>
      <c r="E6" s="43" t="s">
        <v>147</v>
      </c>
      <c r="F6" s="145">
        <v>0.06</v>
      </c>
      <c r="G6" s="43">
        <v>1.6</v>
      </c>
      <c r="H6" s="146">
        <v>0.57999999999999996</v>
      </c>
    </row>
    <row r="7" spans="2:8" ht="24.75" thickBot="1" x14ac:dyDescent="0.3">
      <c r="B7" s="143" t="s">
        <v>148</v>
      </c>
      <c r="C7" s="144">
        <v>237</v>
      </c>
      <c r="D7" s="43" t="s">
        <v>60</v>
      </c>
      <c r="E7" s="43" t="s">
        <v>149</v>
      </c>
      <c r="F7" s="145">
        <v>0.54</v>
      </c>
      <c r="G7" s="43">
        <v>1.6</v>
      </c>
      <c r="H7" s="146">
        <v>0.4</v>
      </c>
    </row>
    <row r="8" spans="2:8" ht="15.75" thickBot="1" x14ac:dyDescent="0.3">
      <c r="B8" s="143" t="s">
        <v>150</v>
      </c>
      <c r="C8" s="144">
        <v>209</v>
      </c>
      <c r="D8" s="146">
        <v>0.64</v>
      </c>
      <c r="E8" s="43" t="s">
        <v>151</v>
      </c>
      <c r="F8" s="145">
        <v>0.46</v>
      </c>
      <c r="G8" s="43">
        <v>2.2000000000000002</v>
      </c>
      <c r="H8" s="146">
        <v>0.22</v>
      </c>
    </row>
    <row r="9" spans="2:8" ht="15.75" thickBot="1" x14ac:dyDescent="0.3">
      <c r="B9" s="143" t="s">
        <v>152</v>
      </c>
      <c r="C9" s="144">
        <v>249</v>
      </c>
      <c r="D9" s="146">
        <v>0.48</v>
      </c>
      <c r="E9" s="43" t="s">
        <v>153</v>
      </c>
      <c r="F9" s="145">
        <v>0.56999999999999995</v>
      </c>
      <c r="G9" s="43">
        <v>2.7</v>
      </c>
      <c r="H9" s="146">
        <v>0.16</v>
      </c>
    </row>
    <row r="10" spans="2:8" ht="24.75" thickBot="1" x14ac:dyDescent="0.3">
      <c r="B10" s="143" t="s">
        <v>16</v>
      </c>
      <c r="C10" s="144">
        <v>250</v>
      </c>
      <c r="D10" s="146">
        <v>0.57999999999999996</v>
      </c>
      <c r="E10" s="43" t="s">
        <v>149</v>
      </c>
      <c r="F10" s="145">
        <v>0.66</v>
      </c>
      <c r="G10" s="43">
        <v>1.2</v>
      </c>
      <c r="H10" s="146">
        <v>0.53</v>
      </c>
    </row>
    <row r="11" spans="2:8" ht="15.75" thickBot="1" x14ac:dyDescent="0.3">
      <c r="B11" s="143" t="s">
        <v>74</v>
      </c>
      <c r="C11" s="144">
        <v>123</v>
      </c>
      <c r="D11" s="146">
        <v>0.33</v>
      </c>
      <c r="E11" s="43" t="s">
        <v>60</v>
      </c>
      <c r="F11" s="148" t="s">
        <v>60</v>
      </c>
      <c r="G11" s="43">
        <v>1.3</v>
      </c>
      <c r="H11" s="43" t="s">
        <v>60</v>
      </c>
    </row>
    <row r="12" spans="2:8" ht="15.75" thickBot="1" x14ac:dyDescent="0.3">
      <c r="B12" s="143" t="s">
        <v>154</v>
      </c>
      <c r="C12" s="144">
        <v>192</v>
      </c>
      <c r="D12" s="146">
        <v>0.59</v>
      </c>
      <c r="E12" s="43" t="s">
        <v>155</v>
      </c>
      <c r="F12" s="145">
        <v>0.9</v>
      </c>
      <c r="G12" s="43">
        <v>1.4</v>
      </c>
      <c r="H12" s="146">
        <v>0.68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workbookViewId="0">
      <selection activeCell="I11" sqref="I11"/>
    </sheetView>
  </sheetViews>
  <sheetFormatPr baseColWidth="10" defaultRowHeight="15" x14ac:dyDescent="0.25"/>
  <sheetData>
    <row r="2" spans="2:7" ht="15.75" thickBot="1" x14ac:dyDescent="0.3"/>
    <row r="3" spans="2:7" ht="15.75" thickBot="1" x14ac:dyDescent="0.3">
      <c r="B3" s="149"/>
      <c r="C3" s="150" t="s">
        <v>156</v>
      </c>
      <c r="D3" s="151" t="s">
        <v>157</v>
      </c>
      <c r="E3" s="152" t="s">
        <v>158</v>
      </c>
      <c r="F3" s="151" t="s">
        <v>159</v>
      </c>
      <c r="G3" s="153" t="s">
        <v>160</v>
      </c>
    </row>
    <row r="4" spans="2:7" x14ac:dyDescent="0.25">
      <c r="B4" s="154" t="s">
        <v>10</v>
      </c>
      <c r="C4" s="155">
        <v>0.16</v>
      </c>
      <c r="D4" s="156">
        <v>0.44</v>
      </c>
      <c r="E4" s="155">
        <v>0.54</v>
      </c>
      <c r="F4" s="156">
        <v>0.73</v>
      </c>
      <c r="G4" s="157">
        <v>0.78</v>
      </c>
    </row>
    <row r="5" spans="2:7" x14ac:dyDescent="0.25">
      <c r="B5" s="158" t="s">
        <v>11</v>
      </c>
      <c r="C5" s="155">
        <v>0.21</v>
      </c>
      <c r="D5" s="156">
        <v>0.37</v>
      </c>
      <c r="E5" s="155">
        <v>0.47</v>
      </c>
      <c r="F5" s="156">
        <v>0.69</v>
      </c>
      <c r="G5" s="157">
        <v>0.73</v>
      </c>
    </row>
    <row r="6" spans="2:7" x14ac:dyDescent="0.25">
      <c r="B6" s="158" t="s">
        <v>12</v>
      </c>
      <c r="C6" s="155">
        <v>0.25</v>
      </c>
      <c r="D6" s="156">
        <v>0.4</v>
      </c>
      <c r="E6" s="155">
        <v>0.56999999999999995</v>
      </c>
      <c r="F6" s="156">
        <v>0.8</v>
      </c>
      <c r="G6" s="157">
        <v>0.83</v>
      </c>
    </row>
    <row r="7" spans="2:7" x14ac:dyDescent="0.25">
      <c r="B7" s="158" t="s">
        <v>13</v>
      </c>
      <c r="C7" s="155">
        <v>0.31</v>
      </c>
      <c r="D7" s="156">
        <v>0.47</v>
      </c>
      <c r="E7" s="155">
        <v>0.6</v>
      </c>
      <c r="F7" s="156">
        <v>0.78</v>
      </c>
      <c r="G7" s="157">
        <v>0.83</v>
      </c>
    </row>
    <row r="8" spans="2:7" x14ac:dyDescent="0.25">
      <c r="B8" s="158" t="s">
        <v>15</v>
      </c>
      <c r="C8" s="155">
        <v>0.19</v>
      </c>
      <c r="D8" s="156">
        <v>0.4</v>
      </c>
      <c r="E8" s="155">
        <v>0.5</v>
      </c>
      <c r="F8" s="156">
        <v>0.75</v>
      </c>
      <c r="G8" s="157">
        <v>0.78</v>
      </c>
    </row>
    <row r="9" spans="2:7" ht="24" x14ac:dyDescent="0.25">
      <c r="B9" s="158" t="s">
        <v>78</v>
      </c>
      <c r="C9" s="155">
        <v>0.33</v>
      </c>
      <c r="D9" s="156">
        <v>0.36</v>
      </c>
      <c r="E9" s="155">
        <v>0.51</v>
      </c>
      <c r="F9" s="156">
        <v>0.68</v>
      </c>
      <c r="G9" s="157">
        <v>0.74</v>
      </c>
    </row>
    <row r="10" spans="2:7" x14ac:dyDescent="0.25">
      <c r="B10" s="158" t="s">
        <v>17</v>
      </c>
      <c r="C10" s="155">
        <v>0.1</v>
      </c>
      <c r="D10" s="156">
        <v>0.2</v>
      </c>
      <c r="E10" s="155">
        <v>0.35</v>
      </c>
      <c r="F10" s="156">
        <v>0.55000000000000004</v>
      </c>
      <c r="G10" s="157">
        <v>0.66</v>
      </c>
    </row>
    <row r="11" spans="2:7" ht="15.75" thickBot="1" x14ac:dyDescent="0.3">
      <c r="B11" s="159" t="s">
        <v>80</v>
      </c>
      <c r="C11" s="160">
        <v>0.13</v>
      </c>
      <c r="D11" s="161">
        <v>0.27</v>
      </c>
      <c r="E11" s="160">
        <v>0.37</v>
      </c>
      <c r="F11" s="161">
        <v>0.6</v>
      </c>
      <c r="G11" s="146">
        <v>0.61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4"/>
  <sheetViews>
    <sheetView showGridLines="0" tabSelected="1" workbookViewId="0">
      <selection activeCell="L21" sqref="L21"/>
    </sheetView>
  </sheetViews>
  <sheetFormatPr baseColWidth="10" defaultRowHeight="15" x14ac:dyDescent="0.25"/>
  <cols>
    <col min="1" max="1" width="44.7109375" customWidth="1"/>
    <col min="2" max="10" width="11" customWidth="1"/>
    <col min="11" max="11" width="13" bestFit="1" customWidth="1"/>
  </cols>
  <sheetData>
    <row r="2" spans="1:16" ht="45" x14ac:dyDescent="0.25">
      <c r="B2" s="162" t="s">
        <v>10</v>
      </c>
      <c r="C2" s="162" t="s">
        <v>11</v>
      </c>
      <c r="D2" s="162" t="s">
        <v>12</v>
      </c>
      <c r="E2" s="162" t="s">
        <v>13</v>
      </c>
      <c r="F2" s="162" t="s">
        <v>14</v>
      </c>
      <c r="G2" s="162" t="s">
        <v>15</v>
      </c>
      <c r="H2" s="162" t="s">
        <v>78</v>
      </c>
      <c r="I2" s="162" t="s">
        <v>74</v>
      </c>
      <c r="J2" s="162" t="s">
        <v>18</v>
      </c>
    </row>
    <row r="3" spans="1:16" x14ac:dyDescent="0.25">
      <c r="A3" s="163" t="s">
        <v>161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6" ht="47.25" customHeight="1" x14ac:dyDescent="0.25">
      <c r="A4" s="164" t="s">
        <v>162</v>
      </c>
      <c r="B4" s="165">
        <f>+'[1]3'!I9/1000000</f>
        <v>63.425907420000001</v>
      </c>
      <c r="C4" s="165">
        <f>+'[1]11'!I9/1000000</f>
        <v>96.404116219999992</v>
      </c>
      <c r="D4" s="165">
        <f>+'[1]33'!G4/1000000</f>
        <v>241.19529008000001</v>
      </c>
      <c r="E4" s="165">
        <f>+'[1]35'!I9/1000000</f>
        <v>96.366002660000007</v>
      </c>
      <c r="F4" s="165">
        <f>+'[1]62'!I9/1000000</f>
        <v>333.331186</v>
      </c>
      <c r="G4" s="165">
        <v>157.88494700000001</v>
      </c>
      <c r="H4" s="165">
        <f>+'[1]93'!I9/1000000</f>
        <v>516.95726488000003</v>
      </c>
      <c r="I4" s="165">
        <f>+'[1]972'!I9/1000000</f>
        <v>212.13024394999999</v>
      </c>
      <c r="J4" s="165">
        <f>+'[1]974'!I9/1000000</f>
        <v>622.81925799999999</v>
      </c>
      <c r="K4" s="166"/>
      <c r="L4" s="167"/>
      <c r="M4" s="168"/>
      <c r="N4" s="168"/>
    </row>
    <row r="5" spans="1:16" ht="15" customHeight="1" x14ac:dyDescent="0.25">
      <c r="A5" s="169" t="s">
        <v>163</v>
      </c>
      <c r="B5" s="170"/>
      <c r="C5" s="170"/>
      <c r="D5" s="170"/>
      <c r="E5" s="170"/>
      <c r="F5" s="170"/>
      <c r="G5" s="170"/>
      <c r="H5" s="170"/>
      <c r="I5" s="170"/>
      <c r="J5" s="171"/>
    </row>
    <row r="6" spans="1:16" x14ac:dyDescent="0.25">
      <c r="A6" s="164" t="s">
        <v>164</v>
      </c>
      <c r="B6" s="165"/>
      <c r="C6" s="165"/>
      <c r="D6" s="165"/>
      <c r="E6" s="165"/>
      <c r="F6" s="165"/>
      <c r="G6" s="165"/>
      <c r="H6" s="165"/>
      <c r="I6" s="172">
        <v>4.68</v>
      </c>
      <c r="J6" s="173">
        <v>36.719411000000001</v>
      </c>
    </row>
    <row r="7" spans="1:16" x14ac:dyDescent="0.25">
      <c r="A7" s="174" t="s">
        <v>87</v>
      </c>
      <c r="B7" s="175">
        <v>2.2395070000000001</v>
      </c>
      <c r="C7" s="176" t="s">
        <v>105</v>
      </c>
      <c r="D7" s="175">
        <v>8.6538810000000002</v>
      </c>
      <c r="E7" s="175">
        <v>3.8571608600000005</v>
      </c>
      <c r="F7" s="175">
        <v>12.806583369999998</v>
      </c>
      <c r="G7" s="175">
        <v>6.0598819600000002</v>
      </c>
      <c r="H7" s="175">
        <v>18.068743399999999</v>
      </c>
      <c r="I7" s="176" t="s">
        <v>105</v>
      </c>
      <c r="J7" s="175">
        <v>23.688662949999998</v>
      </c>
    </row>
    <row r="8" spans="1:16" x14ac:dyDescent="0.25">
      <c r="A8" s="174" t="s">
        <v>165</v>
      </c>
      <c r="B8" s="175">
        <v>3.8683869999999998</v>
      </c>
      <c r="C8" s="175">
        <v>6.0371777099999999</v>
      </c>
      <c r="D8" s="175">
        <v>18.263956</v>
      </c>
      <c r="E8" s="175">
        <v>7.7999051900000005</v>
      </c>
      <c r="F8" s="175">
        <v>22.169</v>
      </c>
      <c r="G8" s="175">
        <v>11.39846455</v>
      </c>
      <c r="H8" s="175">
        <v>26.464748629999999</v>
      </c>
      <c r="I8" s="176" t="s">
        <v>105</v>
      </c>
      <c r="J8" s="175">
        <v>29.045852282926198</v>
      </c>
    </row>
    <row r="9" spans="1:16" x14ac:dyDescent="0.25">
      <c r="A9" s="174" t="s">
        <v>166</v>
      </c>
      <c r="B9" s="175">
        <f>+'[1]3'!I31/1000000</f>
        <v>1.301258</v>
      </c>
      <c r="C9" s="175">
        <f>+'[1]11'!H43/1000000</f>
        <v>0.7489271999999999</v>
      </c>
      <c r="D9" s="175"/>
      <c r="E9" s="175"/>
      <c r="F9" s="175">
        <f>+'[1]62'!I45/1000000</f>
        <v>5.741765</v>
      </c>
      <c r="G9" s="175"/>
      <c r="H9" s="175">
        <f>+'[1]93'!I33/1000000</f>
        <v>3.7667530935984179</v>
      </c>
      <c r="I9" s="176">
        <f>+'[1]972'!I25/1000000</f>
        <v>0.92604843999999997</v>
      </c>
      <c r="J9" s="175"/>
    </row>
    <row r="10" spans="1:16" x14ac:dyDescent="0.25">
      <c r="A10" s="177" t="s">
        <v>167</v>
      </c>
      <c r="B10" s="178">
        <f>+B4+B7+B6+B8+B9</f>
        <v>70.835059420000007</v>
      </c>
      <c r="C10" s="179" t="s">
        <v>168</v>
      </c>
      <c r="D10" s="178">
        <f>+D4+D7+D6+D8+D9</f>
        <v>268.11312708000003</v>
      </c>
      <c r="E10" s="178">
        <f>+E4+E7+E6+E8+E9</f>
        <v>108.02306871000002</v>
      </c>
      <c r="F10" s="178">
        <f>+F4+F7+F6+F8+F9</f>
        <v>374.04853436999997</v>
      </c>
      <c r="G10" s="178">
        <f>+G4+G7+G6+G8+G9</f>
        <v>175.34329351000002</v>
      </c>
      <c r="H10" s="178">
        <f>+H4+H7+H6+H8+H9</f>
        <v>565.25751000359844</v>
      </c>
      <c r="I10" s="179" t="s">
        <v>169</v>
      </c>
      <c r="J10" s="178">
        <f>+J4+J7+J6+J8+J9</f>
        <v>712.27318423292616</v>
      </c>
    </row>
    <row r="11" spans="1:16" x14ac:dyDescent="0.25">
      <c r="A11" s="180" t="s">
        <v>170</v>
      </c>
      <c r="B11" s="181"/>
      <c r="C11" s="181"/>
      <c r="D11" s="181"/>
      <c r="E11" s="181"/>
      <c r="F11" s="181"/>
      <c r="G11" s="181"/>
      <c r="H11" s="181"/>
      <c r="I11" s="181"/>
      <c r="J11" s="182"/>
      <c r="K11" s="183"/>
    </row>
    <row r="12" spans="1:16" x14ac:dyDescent="0.25">
      <c r="A12" s="174" t="s">
        <v>171</v>
      </c>
      <c r="B12" s="175">
        <f>+('[1]3'!I35+'[1]3'!I38+'[1]3'!I44+'[1]3'!I46)/1000000</f>
        <v>5.9494480000000003</v>
      </c>
      <c r="C12" s="175">
        <f>+('[1]11'!I33+'[1]11'!I36+'[1]11'!I42)/1000000</f>
        <v>14.667255000000001</v>
      </c>
      <c r="D12" s="175">
        <v>23.384363999999998</v>
      </c>
      <c r="E12" s="175">
        <f>+('[1]35'!I35+'[1]35'!I44)/1000000</f>
        <v>11.543270919999999</v>
      </c>
      <c r="F12" s="175">
        <f>+('[1]62'!I38+'[1]62'!I44)/1000000</f>
        <v>22.849442140000001</v>
      </c>
      <c r="G12" s="175">
        <f>+('[1]67'!I35+'[1]67'!I38+'[1]67'!I44)/1000000</f>
        <v>18.757942</v>
      </c>
      <c r="H12" s="175">
        <f>+('[1]93'!I37+'[1]93'!I40+'[1]93'!I46)/1000000</f>
        <v>21.815787093860465</v>
      </c>
      <c r="I12" s="175">
        <f>+('[1]972'!I33+'[1]972'!I42)/1000000</f>
        <v>8.5402815500000013</v>
      </c>
      <c r="J12" s="184" t="s">
        <v>172</v>
      </c>
      <c r="O12" s="70" t="e">
        <f>J12-L12</f>
        <v>#VALUE!</v>
      </c>
      <c r="P12" t="s">
        <v>173</v>
      </c>
    </row>
    <row r="13" spans="1:16" x14ac:dyDescent="0.25">
      <c r="A13" s="174" t="s">
        <v>174</v>
      </c>
      <c r="B13" s="175">
        <f>+('[1]3'!I39+'[1]3'!I47)/1000000</f>
        <v>4.8575179999999998</v>
      </c>
      <c r="C13" s="175">
        <f>+('[1]11'!I37+'[1]11'!I45)/1000000</f>
        <v>4.0877099299999999</v>
      </c>
      <c r="D13" s="175">
        <v>13.793312</v>
      </c>
      <c r="E13" s="175">
        <f>+('[1]35'!I39+'[1]35'!I47)/1000000</f>
        <v>7.4743857699999996</v>
      </c>
      <c r="F13" s="175">
        <f>+('[1]62'!I39+'[1]62'!I47)/1000000</f>
        <v>17.581168000000002</v>
      </c>
      <c r="G13" s="175">
        <f>+('[1]67'!I39+'[1]67'!I47)/1000000</f>
        <v>10.543222999999999</v>
      </c>
      <c r="H13" s="175">
        <f>+('[1]93'!I41+'[1]93'!I49)/1000000</f>
        <v>15.205244619999998</v>
      </c>
      <c r="I13" s="175">
        <f>+('[1]972'!I37+'[1]972'!I45)/1000000</f>
        <v>16.136797000000001</v>
      </c>
      <c r="J13" s="175">
        <v>31.192273999999998</v>
      </c>
      <c r="L13" s="70"/>
    </row>
    <row r="14" spans="1:16" x14ac:dyDescent="0.25">
      <c r="A14" s="174" t="s">
        <v>175</v>
      </c>
      <c r="B14" s="185">
        <f>+('[1]3'!I36+'[1]3'!I45)/1000000</f>
        <v>0.24683823000000002</v>
      </c>
      <c r="C14" s="185">
        <f>+('[1]11'!I34+'[1]11'!I35)/1000000</f>
        <v>0.171123</v>
      </c>
      <c r="D14" s="185">
        <f>+'[1]33'!G24/1000000</f>
        <v>5.5336999999999997E-2</v>
      </c>
      <c r="E14" s="185">
        <f>+'[1]35'!I37/1000000</f>
        <v>7.0541999999999994E-2</v>
      </c>
      <c r="F14" s="185">
        <f>+'[1]62'!I36/1000000</f>
        <v>4.6516630000000001</v>
      </c>
      <c r="G14" s="185"/>
      <c r="H14" s="185">
        <f>+'[1]93'!I39/1000000</f>
        <v>5.5336530000000002E-2</v>
      </c>
      <c r="I14" s="185"/>
      <c r="J14" s="185"/>
    </row>
    <row r="15" spans="1:16" x14ac:dyDescent="0.25">
      <c r="A15" s="177" t="s">
        <v>176</v>
      </c>
      <c r="B15" s="186">
        <f>+B12+B13+B14</f>
        <v>11.053804229999999</v>
      </c>
      <c r="C15" s="178">
        <f>+C12+C13+C14</f>
        <v>18.926087930000001</v>
      </c>
      <c r="D15" s="178">
        <f>+D12+D13+D14</f>
        <v>37.233013</v>
      </c>
      <c r="E15" s="178">
        <f t="shared" ref="E15:H15" si="0">+E12+E13+E14</f>
        <v>19.088198689999999</v>
      </c>
      <c r="F15" s="178">
        <f t="shared" si="0"/>
        <v>45.082273139999998</v>
      </c>
      <c r="G15" s="178">
        <f t="shared" si="0"/>
        <v>29.301164999999997</v>
      </c>
      <c r="H15" s="178">
        <f t="shared" si="0"/>
        <v>37.076368243860465</v>
      </c>
      <c r="I15" s="178">
        <f>+I12+I13+I14</f>
        <v>24.677078550000004</v>
      </c>
      <c r="J15" s="186">
        <v>58.555273999999997</v>
      </c>
    </row>
    <row r="16" spans="1:16" x14ac:dyDescent="0.25">
      <c r="A16" s="180" t="s">
        <v>177</v>
      </c>
      <c r="B16" s="181"/>
      <c r="C16" s="181"/>
      <c r="D16" s="181"/>
      <c r="E16" s="181"/>
      <c r="F16" s="181"/>
      <c r="G16" s="181"/>
      <c r="H16" s="181"/>
      <c r="I16" s="181"/>
      <c r="J16" s="182"/>
    </row>
    <row r="17" spans="1:21" x14ac:dyDescent="0.25">
      <c r="A17" s="174" t="s">
        <v>171</v>
      </c>
      <c r="B17" s="175">
        <v>0.45094000000000001</v>
      </c>
      <c r="C17" s="185">
        <f>+('[1]11'!I53+'[1]11'!I54)/1000000</f>
        <v>0.55754800000000004</v>
      </c>
      <c r="D17" s="175">
        <v>1.79756</v>
      </c>
      <c r="E17" s="175">
        <v>0.21524799999999999</v>
      </c>
      <c r="F17" s="175">
        <v>2.6</v>
      </c>
      <c r="G17" s="175">
        <v>1.0631208700000001</v>
      </c>
      <c r="H17" s="175">
        <v>3.3040292899999999</v>
      </c>
      <c r="I17" s="175">
        <v>3.9279556900000006</v>
      </c>
      <c r="J17" s="175">
        <v>3.484245</v>
      </c>
    </row>
    <row r="18" spans="1:21" x14ac:dyDescent="0.25">
      <c r="A18" s="174" t="s">
        <v>178</v>
      </c>
      <c r="B18" s="175">
        <f>+'[1]3'!I64/1000000</f>
        <v>1.3842380000000001</v>
      </c>
      <c r="C18" s="175">
        <f>+'[1]11'!I62/1000000</f>
        <v>2.5750000000000002</v>
      </c>
      <c r="D18" s="175">
        <f>+'[1]33'!G48/1000000</f>
        <v>5.9465640000000004</v>
      </c>
      <c r="E18" s="185">
        <f>+'[1]35'!I62/1000000</f>
        <v>0.208842</v>
      </c>
      <c r="F18" s="70">
        <f>+'[1]62'!I64/1000000</f>
        <v>5.9175649999999997</v>
      </c>
      <c r="G18" s="175">
        <f>+'[1]67'!I64/1000000</f>
        <v>3.6729500000000002</v>
      </c>
      <c r="H18" s="175">
        <f>+'[1]93'!I66/1000000</f>
        <v>6.0375290799999997</v>
      </c>
      <c r="I18" s="175">
        <f>+'[1]972'!I62/1000000</f>
        <v>3.601432</v>
      </c>
      <c r="J18" s="175">
        <f>+'[1]974'!I64/1000000</f>
        <v>9.9174593799999986</v>
      </c>
    </row>
    <row r="19" spans="1:21" x14ac:dyDescent="0.25">
      <c r="A19" s="177" t="s">
        <v>179</v>
      </c>
      <c r="B19" s="178">
        <f>+B17+B18</f>
        <v>1.835178</v>
      </c>
      <c r="C19" s="178">
        <f>+C17+C18</f>
        <v>3.1325480000000003</v>
      </c>
      <c r="D19" s="178">
        <f t="shared" ref="D19:J19" si="1">+D17+D18</f>
        <v>7.7441240000000002</v>
      </c>
      <c r="E19" s="178">
        <f t="shared" si="1"/>
        <v>0.42408999999999997</v>
      </c>
      <c r="F19" s="178">
        <f t="shared" si="1"/>
        <v>8.5175649999999994</v>
      </c>
      <c r="G19" s="178">
        <f t="shared" si="1"/>
        <v>4.7360708700000007</v>
      </c>
      <c r="H19" s="178">
        <f t="shared" si="1"/>
        <v>9.3415583699999996</v>
      </c>
      <c r="I19" s="178">
        <f t="shared" si="1"/>
        <v>7.5293876900000001</v>
      </c>
      <c r="J19" s="178">
        <f t="shared" si="1"/>
        <v>13.401704379999998</v>
      </c>
    </row>
    <row r="20" spans="1:21" x14ac:dyDescent="0.25">
      <c r="A20" s="187" t="s">
        <v>180</v>
      </c>
      <c r="B20" s="188"/>
      <c r="C20" s="188"/>
      <c r="D20" s="188"/>
      <c r="E20" s="188"/>
      <c r="F20" s="188"/>
      <c r="G20" s="188"/>
      <c r="H20" s="188"/>
      <c r="I20" s="188"/>
      <c r="J20" s="189"/>
      <c r="K20" s="190"/>
    </row>
    <row r="21" spans="1:21" ht="30" x14ac:dyDescent="0.25">
      <c r="A21" s="191" t="s">
        <v>181</v>
      </c>
      <c r="B21" s="192">
        <f>+B10+B15+B19</f>
        <v>83.724041650000004</v>
      </c>
      <c r="C21" s="192" t="s">
        <v>182</v>
      </c>
      <c r="D21" s="192">
        <f>+D10+D15+D19</f>
        <v>313.09026408000005</v>
      </c>
      <c r="E21" s="192">
        <f>+E10+E15+E19</f>
        <v>127.53535740000002</v>
      </c>
      <c r="F21" s="192">
        <f>+F10+F15+F19</f>
        <v>427.64837250999994</v>
      </c>
      <c r="G21" s="192">
        <f>+G10+G15+G19</f>
        <v>209.38052938000001</v>
      </c>
      <c r="H21" s="192">
        <f>+H10+H15+H19</f>
        <v>611.6754366174589</v>
      </c>
      <c r="I21" s="193" t="s">
        <v>183</v>
      </c>
      <c r="J21" s="193">
        <f>+J10+J15+J19</f>
        <v>784.23016261292605</v>
      </c>
      <c r="K21" s="70"/>
    </row>
    <row r="22" spans="1:21" ht="45" x14ac:dyDescent="0.25">
      <c r="B22" s="162" t="s">
        <v>10</v>
      </c>
      <c r="C22" s="162" t="s">
        <v>11</v>
      </c>
      <c r="D22" s="162" t="s">
        <v>12</v>
      </c>
      <c r="E22" s="162" t="s">
        <v>13</v>
      </c>
      <c r="F22" s="162" t="s">
        <v>14</v>
      </c>
      <c r="G22" s="162" t="s">
        <v>15</v>
      </c>
      <c r="H22" s="162" t="s">
        <v>78</v>
      </c>
      <c r="I22" s="162" t="s">
        <v>74</v>
      </c>
      <c r="J22" s="162" t="s">
        <v>18</v>
      </c>
      <c r="K22" s="70"/>
    </row>
    <row r="23" spans="1:21" x14ac:dyDescent="0.25">
      <c r="A23" s="174" t="str">
        <f>+[1]Conso!L3</f>
        <v>Nombre d'allocataires RSA</v>
      </c>
      <c r="B23" s="194">
        <v>9238</v>
      </c>
      <c r="C23" s="194">
        <v>15584</v>
      </c>
      <c r="D23" s="194">
        <v>40809</v>
      </c>
      <c r="E23" s="194">
        <v>17399</v>
      </c>
      <c r="F23" s="194">
        <v>51927</v>
      </c>
      <c r="G23" s="194">
        <v>26928</v>
      </c>
      <c r="H23" s="194">
        <v>84331</v>
      </c>
      <c r="I23" s="194">
        <v>35950</v>
      </c>
      <c r="J23" s="194">
        <v>95066</v>
      </c>
      <c r="K23" s="195"/>
    </row>
    <row r="24" spans="1:21" ht="30" customHeight="1" x14ac:dyDescent="0.25">
      <c r="A24" s="196" t="s">
        <v>184</v>
      </c>
      <c r="B24" s="197">
        <f>+(B21*1000000)/B23</f>
        <v>9063.0051580428662</v>
      </c>
      <c r="C24" s="198" t="s">
        <v>185</v>
      </c>
      <c r="D24" s="197">
        <f t="shared" ref="D24:H24" si="2">+(D21*1000000)/D23</f>
        <v>7672.0886098654719</v>
      </c>
      <c r="E24" s="197">
        <f t="shared" si="2"/>
        <v>7330.0395080177032</v>
      </c>
      <c r="F24" s="197">
        <f t="shared" si="2"/>
        <v>8235.5686350068354</v>
      </c>
      <c r="G24" s="197">
        <f t="shared" si="2"/>
        <v>7775.5692728758177</v>
      </c>
      <c r="H24" s="197">
        <f t="shared" si="2"/>
        <v>7253.2691017236712</v>
      </c>
      <c r="I24" s="198" t="s">
        <v>186</v>
      </c>
      <c r="J24" s="197">
        <f>+(J21-J6)*1000000/J23</f>
        <v>7863.071462067679</v>
      </c>
      <c r="L24" s="118"/>
      <c r="M24" s="118"/>
      <c r="N24" s="118"/>
      <c r="O24" s="118">
        <f t="shared" ref="O24:T24" si="3">E21*10^6/E23</f>
        <v>7330.0395080177032</v>
      </c>
      <c r="P24" s="118">
        <f t="shared" si="3"/>
        <v>8235.5686350068354</v>
      </c>
      <c r="Q24" s="118">
        <f t="shared" si="3"/>
        <v>7775.5692728758177</v>
      </c>
      <c r="R24" s="118">
        <f t="shared" si="3"/>
        <v>7253.2691017236712</v>
      </c>
      <c r="S24" s="118">
        <f>248.88*10^6/I23</f>
        <v>6922.948539638387</v>
      </c>
      <c r="T24" s="118">
        <f t="shared" si="3"/>
        <v>8249.3232345205015</v>
      </c>
      <c r="U24" s="118"/>
    </row>
    <row r="25" spans="1:21" ht="30" customHeight="1" x14ac:dyDescent="0.25">
      <c r="A25" s="196" t="s">
        <v>187</v>
      </c>
      <c r="B25" s="197">
        <f>+(B4*1000000)/B23</f>
        <v>6865.761790430829</v>
      </c>
      <c r="C25" s="197">
        <f t="shared" ref="C25:H25" si="4">+(C4*1000000)/C23</f>
        <v>6186.0957533367555</v>
      </c>
      <c r="D25" s="197">
        <f t="shared" si="4"/>
        <v>5910.3455139797597</v>
      </c>
      <c r="E25" s="197">
        <f t="shared" si="4"/>
        <v>5538.5943249612055</v>
      </c>
      <c r="F25" s="197">
        <f t="shared" si="4"/>
        <v>6419.2267221291431</v>
      </c>
      <c r="G25" s="197">
        <f t="shared" si="4"/>
        <v>5863.22589869281</v>
      </c>
      <c r="H25" s="197">
        <f t="shared" si="4"/>
        <v>6130.0976495001842</v>
      </c>
      <c r="I25" s="197">
        <f>+(I4*1000000)/I23</f>
        <v>5900.7021961057017</v>
      </c>
      <c r="J25" s="197">
        <f>+(J4*1000000)/J23</f>
        <v>6551.4406622767337</v>
      </c>
    </row>
    <row r="26" spans="1:21" ht="30" customHeight="1" x14ac:dyDescent="0.25">
      <c r="A26" s="196" t="s">
        <v>188</v>
      </c>
      <c r="B26" s="197">
        <f>+(B8*1000000)/B23</f>
        <v>418.74723966226458</v>
      </c>
      <c r="C26" s="197">
        <f t="shared" ref="C26:J26" si="5">+(C8*1000000)/C23</f>
        <v>387.39590028234085</v>
      </c>
      <c r="D26" s="197">
        <f t="shared" si="5"/>
        <v>447.54725673258349</v>
      </c>
      <c r="E26" s="197">
        <f t="shared" si="5"/>
        <v>448.29617736651534</v>
      </c>
      <c r="F26" s="197">
        <f t="shared" si="5"/>
        <v>426.92626186762186</v>
      </c>
      <c r="G26" s="197">
        <f t="shared" si="5"/>
        <v>423.29413807189547</v>
      </c>
      <c r="H26" s="197">
        <f t="shared" si="5"/>
        <v>313.81993134197387</v>
      </c>
      <c r="I26" s="199"/>
      <c r="J26" s="197">
        <f t="shared" si="5"/>
        <v>305.53354809212755</v>
      </c>
    </row>
    <row r="27" spans="1:21" ht="30" customHeight="1" x14ac:dyDescent="0.25">
      <c r="A27" s="196" t="s">
        <v>189</v>
      </c>
      <c r="B27" s="197">
        <f>+(B7+B9)*1000000/B23</f>
        <v>383.28263693440141</v>
      </c>
      <c r="C27" s="198" t="s">
        <v>190</v>
      </c>
      <c r="D27" s="197">
        <f t="shared" ref="D27:J27" si="6">+(D7+D9)*1000000/D23</f>
        <v>212.05814893773433</v>
      </c>
      <c r="E27" s="197">
        <f t="shared" si="6"/>
        <v>221.68865222139206</v>
      </c>
      <c r="F27" s="197">
        <f t="shared" si="6"/>
        <v>357.2004616095673</v>
      </c>
      <c r="G27" s="197">
        <f t="shared" si="6"/>
        <v>225.0401797385621</v>
      </c>
      <c r="H27" s="197">
        <f t="shared" si="6"/>
        <v>258.92609471722636</v>
      </c>
      <c r="I27" s="198" t="s">
        <v>191</v>
      </c>
      <c r="J27" s="197">
        <f t="shared" si="6"/>
        <v>249.18123146024865</v>
      </c>
      <c r="K27" s="195"/>
    </row>
    <row r="28" spans="1:21" ht="30" customHeight="1" x14ac:dyDescent="0.25">
      <c r="A28" s="196" t="s">
        <v>192</v>
      </c>
      <c r="B28" s="197">
        <f>+(B15*1000000)/B23</f>
        <v>1196.558154362416</v>
      </c>
      <c r="C28" s="197">
        <f t="shared" ref="C28:J28" si="7">+(C15*1000000)/C23</f>
        <v>1214.4563610112937</v>
      </c>
      <c r="D28" s="197">
        <f t="shared" si="7"/>
        <v>912.37258937979368</v>
      </c>
      <c r="E28" s="197">
        <f>+(E15*1000000)/E23</f>
        <v>1097.0859641358697</v>
      </c>
      <c r="F28" s="197">
        <f t="shared" si="7"/>
        <v>868.18559015541052</v>
      </c>
      <c r="G28" s="197">
        <f t="shared" si="7"/>
        <v>1088.1300133689838</v>
      </c>
      <c r="H28" s="197">
        <f t="shared" si="7"/>
        <v>439.65289447368662</v>
      </c>
      <c r="I28" s="197">
        <f t="shared" si="7"/>
        <v>686.42777607788605</v>
      </c>
      <c r="J28" s="197">
        <f t="shared" si="7"/>
        <v>615.94338669976651</v>
      </c>
    </row>
    <row r="29" spans="1:21" ht="30" customHeight="1" x14ac:dyDescent="0.25">
      <c r="A29" s="196" t="s">
        <v>193</v>
      </c>
      <c r="B29" s="197">
        <f>+(B19*1000000)/B23</f>
        <v>198.65533665295519</v>
      </c>
      <c r="C29" s="197">
        <f t="shared" ref="C29:J29" si="8">+(C19*1000000)/C23</f>
        <v>201.01052361396307</v>
      </c>
      <c r="D29" s="197">
        <f t="shared" si="8"/>
        <v>189.76510083559998</v>
      </c>
      <c r="E29" s="197">
        <f t="shared" si="8"/>
        <v>24.374389332720266</v>
      </c>
      <c r="F29" s="197">
        <f t="shared" si="8"/>
        <v>164.02959924509406</v>
      </c>
      <c r="G29" s="197">
        <f t="shared" si="8"/>
        <v>175.8790430035651</v>
      </c>
      <c r="H29" s="197">
        <f t="shared" si="8"/>
        <v>110.77253169060013</v>
      </c>
      <c r="I29" s="197">
        <v>211</v>
      </c>
      <c r="J29" s="197">
        <f t="shared" si="8"/>
        <v>140.97263353880462</v>
      </c>
    </row>
    <row r="30" spans="1:21" x14ac:dyDescent="0.25">
      <c r="A30" t="s">
        <v>194</v>
      </c>
    </row>
    <row r="31" spans="1:21" x14ac:dyDescent="0.25">
      <c r="A31" t="s">
        <v>195</v>
      </c>
      <c r="I31" s="195"/>
    </row>
    <row r="32" spans="1:21" x14ac:dyDescent="0.25">
      <c r="A32" t="s">
        <v>196</v>
      </c>
    </row>
    <row r="33" spans="1:10" x14ac:dyDescent="0.25">
      <c r="A33" t="s">
        <v>197</v>
      </c>
    </row>
    <row r="34" spans="1:10" ht="34.5" customHeight="1" x14ac:dyDescent="0.25">
      <c r="A34" s="200" t="s">
        <v>198</v>
      </c>
      <c r="B34" s="200"/>
      <c r="C34" s="200"/>
      <c r="D34" s="200"/>
      <c r="E34" s="200"/>
      <c r="F34" s="200"/>
      <c r="G34" s="200"/>
      <c r="H34" s="200"/>
      <c r="I34" s="200"/>
      <c r="J34" s="200"/>
    </row>
  </sheetData>
  <mergeCells count="8">
    <mergeCell ref="A20:J20"/>
    <mergeCell ref="A34:J34"/>
    <mergeCell ref="A3:J3"/>
    <mergeCell ref="K4:L4"/>
    <mergeCell ref="M4:N4"/>
    <mergeCell ref="A5:J5"/>
    <mergeCell ref="A11:J11"/>
    <mergeCell ref="A16:J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5"/>
  <sheetViews>
    <sheetView workbookViewId="0">
      <selection activeCell="B16" sqref="B16"/>
    </sheetView>
  </sheetViews>
  <sheetFormatPr baseColWidth="10" defaultRowHeight="15" x14ac:dyDescent="0.25"/>
  <sheetData>
    <row r="15" spans="2:2" x14ac:dyDescent="0.25">
      <c r="B15" t="s">
        <v>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2"/>
  <sheetViews>
    <sheetView workbookViewId="0">
      <selection activeCell="B3" sqref="B3:F12"/>
    </sheetView>
  </sheetViews>
  <sheetFormatPr baseColWidth="10" defaultRowHeight="15" x14ac:dyDescent="0.25"/>
  <sheetData>
    <row r="2" spans="2:6" ht="15.75" thickBot="1" x14ac:dyDescent="0.3"/>
    <row r="3" spans="2:6" ht="15.75" thickBot="1" x14ac:dyDescent="0.3">
      <c r="B3" s="37"/>
      <c r="C3" s="38" t="s">
        <v>69</v>
      </c>
      <c r="D3" s="38" t="s">
        <v>70</v>
      </c>
      <c r="E3" s="38" t="s">
        <v>71</v>
      </c>
      <c r="F3" s="38" t="s">
        <v>72</v>
      </c>
    </row>
    <row r="4" spans="2:6" ht="15.75" thickBot="1" x14ac:dyDescent="0.3">
      <c r="B4" s="39" t="s">
        <v>10</v>
      </c>
      <c r="C4" s="19">
        <v>36.799999999999997</v>
      </c>
      <c r="D4" s="19">
        <v>63.4</v>
      </c>
      <c r="E4" s="19">
        <v>26.6</v>
      </c>
      <c r="F4" s="21">
        <v>0.72</v>
      </c>
    </row>
    <row r="5" spans="2:6" ht="15.75" thickBot="1" x14ac:dyDescent="0.3">
      <c r="B5" s="39" t="s">
        <v>11</v>
      </c>
      <c r="C5" s="19">
        <v>62.5</v>
      </c>
      <c r="D5" s="19">
        <v>96.4</v>
      </c>
      <c r="E5" s="19">
        <v>33.9</v>
      </c>
      <c r="F5" s="21">
        <v>0.54</v>
      </c>
    </row>
    <row r="6" spans="2:6" ht="15.75" thickBot="1" x14ac:dyDescent="0.3">
      <c r="B6" s="39" t="s">
        <v>12</v>
      </c>
      <c r="C6" s="19">
        <v>151.19999999999999</v>
      </c>
      <c r="D6" s="19">
        <v>241.2</v>
      </c>
      <c r="E6" s="19">
        <v>90</v>
      </c>
      <c r="F6" s="21">
        <v>0.6</v>
      </c>
    </row>
    <row r="7" spans="2:6" ht="15.75" thickBot="1" x14ac:dyDescent="0.3">
      <c r="B7" s="39" t="s">
        <v>13</v>
      </c>
      <c r="C7" s="19">
        <v>57.8</v>
      </c>
      <c r="D7" s="19">
        <v>96.4</v>
      </c>
      <c r="E7" s="19">
        <v>38.6</v>
      </c>
      <c r="F7" s="21">
        <v>0.67</v>
      </c>
    </row>
    <row r="8" spans="2:6" ht="15.75" thickBot="1" x14ac:dyDescent="0.3">
      <c r="B8" s="39" t="s">
        <v>14</v>
      </c>
      <c r="C8" s="19">
        <v>245.1</v>
      </c>
      <c r="D8" s="19">
        <v>333.3</v>
      </c>
      <c r="E8" s="19">
        <v>88.2</v>
      </c>
      <c r="F8" s="21">
        <v>0.36</v>
      </c>
    </row>
    <row r="9" spans="2:6" ht="15.75" thickBot="1" x14ac:dyDescent="0.3">
      <c r="B9" s="39" t="s">
        <v>15</v>
      </c>
      <c r="C9" s="19">
        <v>106.2</v>
      </c>
      <c r="D9" s="19">
        <v>157.9</v>
      </c>
      <c r="E9" s="19">
        <v>51.7</v>
      </c>
      <c r="F9" s="21">
        <v>0.49</v>
      </c>
    </row>
    <row r="10" spans="2:6" ht="15.75" thickBot="1" x14ac:dyDescent="0.3">
      <c r="B10" s="39" t="s">
        <v>73</v>
      </c>
      <c r="C10" s="19">
        <v>318.39999999999998</v>
      </c>
      <c r="D10" s="19">
        <v>517</v>
      </c>
      <c r="E10" s="19">
        <v>198.5</v>
      </c>
      <c r="F10" s="21">
        <v>0.62</v>
      </c>
    </row>
    <row r="11" spans="2:6" ht="15.75" thickBot="1" x14ac:dyDescent="0.3">
      <c r="B11" s="39" t="s">
        <v>74</v>
      </c>
      <c r="C11" s="19">
        <v>155.4</v>
      </c>
      <c r="D11" s="19">
        <v>212.1</v>
      </c>
      <c r="E11" s="19">
        <v>56.7</v>
      </c>
      <c r="F11" s="21">
        <v>0.36</v>
      </c>
    </row>
    <row r="12" spans="2:6" ht="15.75" thickBot="1" x14ac:dyDescent="0.3">
      <c r="B12" s="39" t="s">
        <v>18</v>
      </c>
      <c r="C12" s="19">
        <v>385.9</v>
      </c>
      <c r="D12" s="19">
        <v>657.4</v>
      </c>
      <c r="E12" s="19">
        <v>271.60000000000002</v>
      </c>
      <c r="F12" s="21">
        <v>0.7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2"/>
  <sheetViews>
    <sheetView workbookViewId="0">
      <selection activeCell="L15" sqref="L15"/>
    </sheetView>
  </sheetViews>
  <sheetFormatPr baseColWidth="10" defaultRowHeight="15" x14ac:dyDescent="0.25"/>
  <cols>
    <col min="2" max="2" width="17" bestFit="1" customWidth="1"/>
    <col min="12" max="12" width="17" bestFit="1" customWidth="1"/>
  </cols>
  <sheetData>
    <row r="3" spans="2:13" x14ac:dyDescent="0.25">
      <c r="B3" s="40" t="s">
        <v>75</v>
      </c>
      <c r="C3" s="24" t="s">
        <v>76</v>
      </c>
      <c r="D3" s="24" t="s">
        <v>77</v>
      </c>
      <c r="M3" t="s">
        <v>81</v>
      </c>
    </row>
    <row r="4" spans="2:13" x14ac:dyDescent="0.25">
      <c r="B4" t="s">
        <v>13</v>
      </c>
      <c r="C4" s="41">
        <v>89.65605392797633</v>
      </c>
      <c r="L4" t="s">
        <v>10</v>
      </c>
      <c r="M4" s="6">
        <v>333659</v>
      </c>
    </row>
    <row r="5" spans="2:13" x14ac:dyDescent="0.25">
      <c r="B5" t="s">
        <v>15</v>
      </c>
      <c r="C5" s="41">
        <v>138.93322102497407</v>
      </c>
      <c r="L5" t="s">
        <v>11</v>
      </c>
      <c r="M5" s="6">
        <v>371822</v>
      </c>
    </row>
    <row r="6" spans="2:13" x14ac:dyDescent="0.25">
      <c r="B6" t="s">
        <v>12</v>
      </c>
      <c r="C6" s="41">
        <v>149.14477533547409</v>
      </c>
      <c r="L6" t="s">
        <v>12</v>
      </c>
      <c r="M6" s="6">
        <v>1617189</v>
      </c>
    </row>
    <row r="7" spans="2:13" x14ac:dyDescent="0.25">
      <c r="B7" t="s">
        <v>10</v>
      </c>
      <c r="C7" s="41">
        <v>190.21263625437948</v>
      </c>
      <c r="L7" t="s">
        <v>13</v>
      </c>
      <c r="M7" s="6">
        <v>1074841</v>
      </c>
    </row>
    <row r="8" spans="2:13" x14ac:dyDescent="0.25">
      <c r="B8" t="s">
        <v>14</v>
      </c>
      <c r="C8" s="41">
        <v>228.64683371254657</v>
      </c>
      <c r="L8" t="s">
        <v>14</v>
      </c>
      <c r="M8" s="6">
        <v>1457843</v>
      </c>
    </row>
    <row r="9" spans="2:13" x14ac:dyDescent="0.25">
      <c r="B9" t="s">
        <v>11</v>
      </c>
      <c r="C9" s="41">
        <v>260.31091398572437</v>
      </c>
      <c r="L9" t="s">
        <v>15</v>
      </c>
      <c r="M9" s="6">
        <v>1130370</v>
      </c>
    </row>
    <row r="10" spans="2:13" x14ac:dyDescent="0.25">
      <c r="B10" t="s">
        <v>78</v>
      </c>
      <c r="C10" s="41">
        <v>312.28184489380578</v>
      </c>
      <c r="L10" t="s">
        <v>78</v>
      </c>
      <c r="M10" s="6">
        <v>1654892</v>
      </c>
    </row>
    <row r="11" spans="2:13" x14ac:dyDescent="0.25">
      <c r="B11" t="s">
        <v>79</v>
      </c>
      <c r="C11" s="41">
        <v>570.72730560354785</v>
      </c>
      <c r="D11" s="41">
        <v>12.875394790417184</v>
      </c>
      <c r="L11" t="s">
        <v>79</v>
      </c>
      <c r="M11" s="6">
        <v>363484</v>
      </c>
    </row>
    <row r="12" spans="2:13" x14ac:dyDescent="0.25">
      <c r="B12" t="s">
        <v>80</v>
      </c>
      <c r="C12" s="41">
        <v>723.47198706001791</v>
      </c>
      <c r="D12" s="41">
        <v>42.79846170163912</v>
      </c>
      <c r="L12" t="s">
        <v>80</v>
      </c>
      <c r="M12" s="6">
        <v>857961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workbookViewId="0">
      <selection activeCell="B3" sqref="B3:E12"/>
    </sheetView>
  </sheetViews>
  <sheetFormatPr baseColWidth="10" defaultRowHeight="15" x14ac:dyDescent="0.25"/>
  <sheetData>
    <row r="2" spans="2:5" ht="15.75" thickBot="1" x14ac:dyDescent="0.3"/>
    <row r="3" spans="2:5" ht="15.75" thickBot="1" x14ac:dyDescent="0.3">
      <c r="B3" s="37"/>
      <c r="C3" s="38" t="s">
        <v>82</v>
      </c>
      <c r="D3" s="38" t="s">
        <v>83</v>
      </c>
      <c r="E3" s="38" t="s">
        <v>84</v>
      </c>
    </row>
    <row r="4" spans="2:5" ht="15.75" thickBot="1" x14ac:dyDescent="0.3">
      <c r="B4" s="39" t="s">
        <v>10</v>
      </c>
      <c r="C4" s="19">
        <v>63.43</v>
      </c>
      <c r="D4" s="42">
        <v>9238</v>
      </c>
      <c r="E4" s="43">
        <v>572</v>
      </c>
    </row>
    <row r="5" spans="2:5" ht="15.75" thickBot="1" x14ac:dyDescent="0.3">
      <c r="B5" s="39" t="s">
        <v>11</v>
      </c>
      <c r="C5" s="19">
        <v>96.4</v>
      </c>
      <c r="D5" s="42">
        <v>15584</v>
      </c>
      <c r="E5" s="43">
        <v>516</v>
      </c>
    </row>
    <row r="6" spans="2:5" ht="15.75" thickBot="1" x14ac:dyDescent="0.3">
      <c r="B6" s="39" t="s">
        <v>12</v>
      </c>
      <c r="C6" s="19">
        <v>241.2</v>
      </c>
      <c r="D6" s="42">
        <v>40809</v>
      </c>
      <c r="E6" s="43">
        <v>493</v>
      </c>
    </row>
    <row r="7" spans="2:5" ht="15.75" thickBot="1" x14ac:dyDescent="0.3">
      <c r="B7" s="39" t="s">
        <v>13</v>
      </c>
      <c r="C7" s="19">
        <v>96.37</v>
      </c>
      <c r="D7" s="42">
        <v>17399</v>
      </c>
      <c r="E7" s="43">
        <v>462</v>
      </c>
    </row>
    <row r="8" spans="2:5" ht="15.75" thickBot="1" x14ac:dyDescent="0.3">
      <c r="B8" s="39" t="s">
        <v>14</v>
      </c>
      <c r="C8" s="19">
        <v>333.33</v>
      </c>
      <c r="D8" s="42">
        <v>51927</v>
      </c>
      <c r="E8" s="43">
        <v>535</v>
      </c>
    </row>
    <row r="9" spans="2:5" ht="15.75" thickBot="1" x14ac:dyDescent="0.3">
      <c r="B9" s="39" t="s">
        <v>15</v>
      </c>
      <c r="C9" s="19">
        <v>157.88</v>
      </c>
      <c r="D9" s="42">
        <v>26928</v>
      </c>
      <c r="E9" s="43">
        <v>489</v>
      </c>
    </row>
    <row r="10" spans="2:5" ht="24.75" thickBot="1" x14ac:dyDescent="0.3">
      <c r="B10" s="39" t="s">
        <v>78</v>
      </c>
      <c r="C10" s="19">
        <v>516.96</v>
      </c>
      <c r="D10" s="42">
        <v>84331</v>
      </c>
      <c r="E10" s="43">
        <v>511</v>
      </c>
    </row>
    <row r="11" spans="2:5" ht="15.75" thickBot="1" x14ac:dyDescent="0.3">
      <c r="B11" s="39" t="s">
        <v>79</v>
      </c>
      <c r="C11" s="19">
        <v>212.13</v>
      </c>
      <c r="D11" s="42">
        <v>36700</v>
      </c>
      <c r="E11" s="43">
        <v>482</v>
      </c>
    </row>
    <row r="12" spans="2:5" ht="15.75" thickBot="1" x14ac:dyDescent="0.3">
      <c r="B12" s="39" t="s">
        <v>80</v>
      </c>
      <c r="C12" s="19">
        <v>657.43</v>
      </c>
      <c r="D12" s="42">
        <v>100827</v>
      </c>
      <c r="E12" s="43">
        <v>543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2"/>
  <sheetViews>
    <sheetView showGridLines="0" workbookViewId="0">
      <selection activeCell="M5" sqref="M5"/>
    </sheetView>
  </sheetViews>
  <sheetFormatPr baseColWidth="10" defaultRowHeight="15" x14ac:dyDescent="0.25"/>
  <sheetData>
    <row r="3" spans="2:14" ht="30" x14ac:dyDescent="0.25">
      <c r="B3" s="44" t="s">
        <v>82</v>
      </c>
      <c r="C3" s="45" t="s">
        <v>76</v>
      </c>
      <c r="D3" s="46" t="s">
        <v>85</v>
      </c>
      <c r="E3" s="46" t="s">
        <v>86</v>
      </c>
      <c r="F3" s="46" t="s">
        <v>87</v>
      </c>
      <c r="G3" s="47" t="s">
        <v>88</v>
      </c>
      <c r="I3" s="44" t="s">
        <v>89</v>
      </c>
      <c r="J3" s="45" t="s">
        <v>76</v>
      </c>
      <c r="K3" s="46" t="s">
        <v>85</v>
      </c>
      <c r="L3" s="46" t="s">
        <v>86</v>
      </c>
      <c r="M3" s="46" t="s">
        <v>87</v>
      </c>
      <c r="N3" s="47" t="s">
        <v>88</v>
      </c>
    </row>
    <row r="4" spans="2:14" x14ac:dyDescent="0.25">
      <c r="B4" s="48" t="s">
        <v>10</v>
      </c>
      <c r="C4" s="55">
        <v>63.466158</v>
      </c>
      <c r="D4" s="56">
        <v>22.983072</v>
      </c>
      <c r="E4" s="56">
        <v>3.8683869999999998</v>
      </c>
      <c r="F4" s="56">
        <v>2.2395070000000001</v>
      </c>
      <c r="G4" s="57">
        <v>92.557124000000002</v>
      </c>
      <c r="I4" s="48" t="s">
        <v>10</v>
      </c>
      <c r="J4" s="61">
        <v>190.21263625437948</v>
      </c>
      <c r="K4" s="62">
        <v>68.881918365756661</v>
      </c>
      <c r="L4" s="62">
        <v>11.593833824353606</v>
      </c>
      <c r="M4" s="62">
        <v>6.7119634117467237</v>
      </c>
      <c r="N4" s="63">
        <v>277.40035185623651</v>
      </c>
    </row>
    <row r="5" spans="2:14" x14ac:dyDescent="0.25">
      <c r="B5" s="50" t="s">
        <v>11</v>
      </c>
      <c r="C5" s="52">
        <v>96.789324660000005</v>
      </c>
      <c r="D5" s="53">
        <v>38.071329579999997</v>
      </c>
      <c r="E5" s="53">
        <v>6.0371777099999999</v>
      </c>
      <c r="F5" s="53"/>
      <c r="G5" s="54">
        <v>140.89783195000001</v>
      </c>
      <c r="I5" s="50" t="s">
        <v>11</v>
      </c>
      <c r="J5" s="64">
        <v>260.31091398572437</v>
      </c>
      <c r="K5" s="65">
        <v>102.39127749299395</v>
      </c>
      <c r="L5" s="65">
        <v>16.236741532238543</v>
      </c>
      <c r="M5" s="65"/>
      <c r="N5" s="66">
        <v>378.93893301095687</v>
      </c>
    </row>
    <row r="6" spans="2:14" x14ac:dyDescent="0.25">
      <c r="B6" s="50" t="s">
        <v>12</v>
      </c>
      <c r="C6" s="52">
        <v>241.19529008000001</v>
      </c>
      <c r="D6" s="53">
        <v>81.050937000000005</v>
      </c>
      <c r="E6" s="53">
        <v>18.263956</v>
      </c>
      <c r="F6" s="53">
        <v>8.6538810000000002</v>
      </c>
      <c r="G6" s="54">
        <v>349.16406408000006</v>
      </c>
      <c r="I6" s="50" t="s">
        <v>12</v>
      </c>
      <c r="J6" s="64">
        <v>149.14477533547409</v>
      </c>
      <c r="K6" s="65">
        <v>50.118407310462786</v>
      </c>
      <c r="L6" s="65">
        <v>11.293643476427308</v>
      </c>
      <c r="M6" s="65">
        <v>5.351187152522062</v>
      </c>
      <c r="N6" s="66">
        <v>215.90801327488626</v>
      </c>
    </row>
    <row r="7" spans="2:14" x14ac:dyDescent="0.25">
      <c r="B7" s="50" t="s">
        <v>13</v>
      </c>
      <c r="C7" s="52">
        <v>96.366002660000007</v>
      </c>
      <c r="D7" s="53">
        <v>39.406597650000002</v>
      </c>
      <c r="E7" s="53">
        <v>7.7999051900000005</v>
      </c>
      <c r="F7" s="53">
        <v>3.8571608600000005</v>
      </c>
      <c r="G7" s="54">
        <v>147.42966636</v>
      </c>
      <c r="I7" s="50" t="s">
        <v>13</v>
      </c>
      <c r="J7" s="64">
        <v>89.65605392797633</v>
      </c>
      <c r="K7" s="65">
        <v>36.662722812025223</v>
      </c>
      <c r="L7" s="65">
        <v>7.2567990893536809</v>
      </c>
      <c r="M7" s="65">
        <v>3.5885873910652837</v>
      </c>
      <c r="N7" s="66">
        <v>137.16416322042053</v>
      </c>
    </row>
    <row r="8" spans="2:14" x14ac:dyDescent="0.25">
      <c r="B8" s="50" t="s">
        <v>14</v>
      </c>
      <c r="C8" s="52">
        <v>333.331186</v>
      </c>
      <c r="D8" s="53">
        <v>144.18</v>
      </c>
      <c r="E8" s="53">
        <v>22.169</v>
      </c>
      <c r="F8" s="53">
        <v>12.806583369999998</v>
      </c>
      <c r="G8" s="54">
        <v>512.48676937000005</v>
      </c>
      <c r="I8" s="50" t="s">
        <v>14</v>
      </c>
      <c r="J8" s="64">
        <v>228.64683371254657</v>
      </c>
      <c r="K8" s="65">
        <v>98.899538564852321</v>
      </c>
      <c r="L8" s="65">
        <v>15.206712931365038</v>
      </c>
      <c r="M8" s="65">
        <v>8.7846108051415666</v>
      </c>
      <c r="N8" s="66">
        <v>351.53769601390542</v>
      </c>
    </row>
    <row r="9" spans="2:14" x14ac:dyDescent="0.25">
      <c r="B9" s="50" t="s">
        <v>15</v>
      </c>
      <c r="C9" s="52">
        <v>157.04594504999997</v>
      </c>
      <c r="D9" s="53">
        <v>62.151074979999997</v>
      </c>
      <c r="E9" s="53">
        <v>11.39846455</v>
      </c>
      <c r="F9" s="53">
        <v>6.0598819600000002</v>
      </c>
      <c r="G9" s="54">
        <v>236.65536653999999</v>
      </c>
      <c r="I9" s="50" t="s">
        <v>15</v>
      </c>
      <c r="J9" s="64">
        <v>138.93322102497407</v>
      </c>
      <c r="K9" s="65">
        <v>54.982948043560953</v>
      </c>
      <c r="L9" s="65">
        <v>10.083834983235578</v>
      </c>
      <c r="M9" s="65">
        <v>5.3609720357051227</v>
      </c>
      <c r="N9" s="66">
        <v>209.36097608747573</v>
      </c>
    </row>
    <row r="10" spans="2:14" x14ac:dyDescent="0.25">
      <c r="B10" s="50" t="s">
        <v>78</v>
      </c>
      <c r="C10" s="52">
        <v>516.79272686000002</v>
      </c>
      <c r="D10" s="53">
        <v>181.76926448000003</v>
      </c>
      <c r="E10" s="53">
        <v>26.464748629999999</v>
      </c>
      <c r="F10" s="53">
        <v>18.068743399999999</v>
      </c>
      <c r="G10" s="54">
        <v>743.09548337000012</v>
      </c>
      <c r="I10" s="50" t="s">
        <v>78</v>
      </c>
      <c r="J10" s="64">
        <v>312.28184489380578</v>
      </c>
      <c r="K10" s="65">
        <v>109.83753893305426</v>
      </c>
      <c r="L10" s="65">
        <v>15.991828246193709</v>
      </c>
      <c r="M10" s="65">
        <v>10.918382226755581</v>
      </c>
      <c r="N10" s="66">
        <v>449.02959429980933</v>
      </c>
    </row>
    <row r="11" spans="2:14" x14ac:dyDescent="0.25">
      <c r="B11" s="50" t="s">
        <v>74</v>
      </c>
      <c r="C11" s="52">
        <v>212.13024394999999</v>
      </c>
      <c r="D11" s="53"/>
      <c r="E11" s="53"/>
      <c r="F11" s="53"/>
      <c r="G11" s="54"/>
      <c r="I11" s="50" t="s">
        <v>74</v>
      </c>
      <c r="J11" s="64">
        <v>583.60270039396505</v>
      </c>
      <c r="K11" s="65"/>
      <c r="L11" s="65"/>
      <c r="M11" s="65"/>
      <c r="N11" s="66">
        <v>583.60270039396505</v>
      </c>
    </row>
    <row r="12" spans="2:14" x14ac:dyDescent="0.25">
      <c r="B12" s="51" t="s">
        <v>18</v>
      </c>
      <c r="C12" s="58">
        <v>657.43016049000005</v>
      </c>
      <c r="D12" s="59">
        <v>223.11852941349636</v>
      </c>
      <c r="E12" s="59">
        <v>29.045852282926198</v>
      </c>
      <c r="F12" s="59">
        <v>23.688662949999998</v>
      </c>
      <c r="G12" s="60">
        <v>933.28320513642257</v>
      </c>
      <c r="I12" s="51" t="s">
        <v>18</v>
      </c>
      <c r="J12" s="67">
        <v>766.27044876165701</v>
      </c>
      <c r="K12" s="68">
        <v>260.05672683664687</v>
      </c>
      <c r="L12" s="68">
        <v>33.854513530249271</v>
      </c>
      <c r="M12" s="68">
        <v>27.610419296448203</v>
      </c>
      <c r="N12" s="69">
        <v>1087.7921084250015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"/>
  <sheetViews>
    <sheetView workbookViewId="0">
      <selection activeCell="F3" sqref="F3"/>
    </sheetView>
  </sheetViews>
  <sheetFormatPr baseColWidth="10" defaultRowHeight="15" x14ac:dyDescent="0.25"/>
  <cols>
    <col min="4" max="4" width="14.85546875" customWidth="1"/>
  </cols>
  <sheetData>
    <row r="3" spans="2:4" ht="90" x14ac:dyDescent="0.25">
      <c r="B3" s="40"/>
      <c r="C3" s="40" t="s">
        <v>90</v>
      </c>
      <c r="D3" s="40" t="s">
        <v>91</v>
      </c>
    </row>
    <row r="4" spans="2:4" x14ac:dyDescent="0.25">
      <c r="B4" t="s">
        <v>14</v>
      </c>
      <c r="C4" s="70">
        <v>0</v>
      </c>
      <c r="D4" s="6">
        <v>0</v>
      </c>
    </row>
    <row r="5" spans="2:4" x14ac:dyDescent="0.25">
      <c r="B5" t="s">
        <v>10</v>
      </c>
      <c r="C5" s="70">
        <v>0.90986900000000004</v>
      </c>
      <c r="D5" s="6">
        <v>968.64</v>
      </c>
    </row>
    <row r="6" spans="2:4" x14ac:dyDescent="0.25">
      <c r="B6" t="s">
        <v>13</v>
      </c>
      <c r="C6" s="70">
        <v>1.932161</v>
      </c>
      <c r="D6" s="6">
        <v>4947.5999999999995</v>
      </c>
    </row>
    <row r="7" spans="2:4" x14ac:dyDescent="0.25">
      <c r="B7" t="s">
        <v>79</v>
      </c>
      <c r="C7" s="70">
        <v>3.780084</v>
      </c>
      <c r="D7" s="71"/>
    </row>
    <row r="8" spans="2:4" x14ac:dyDescent="0.25">
      <c r="B8" t="s">
        <v>15</v>
      </c>
      <c r="C8" s="70">
        <v>4.2016099999999996</v>
      </c>
      <c r="D8" s="71"/>
    </row>
    <row r="9" spans="2:4" x14ac:dyDescent="0.25">
      <c r="B9" t="s">
        <v>12</v>
      </c>
      <c r="C9" s="70">
        <v>4.6951580000000002</v>
      </c>
      <c r="D9" s="6">
        <v>9354.1</v>
      </c>
    </row>
    <row r="10" spans="2:4" x14ac:dyDescent="0.25">
      <c r="B10" t="s">
        <v>78</v>
      </c>
      <c r="C10" s="70">
        <v>7.3</v>
      </c>
      <c r="D10" s="6">
        <v>8858.6299999999992</v>
      </c>
    </row>
    <row r="11" spans="2:4" x14ac:dyDescent="0.25">
      <c r="B11" t="s">
        <v>80</v>
      </c>
      <c r="C11" s="70">
        <v>9.9634</v>
      </c>
      <c r="D11" s="6">
        <v>27541.589999999997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"/>
  <sheetViews>
    <sheetView workbookViewId="0">
      <selection activeCell="L2" sqref="L2:M11"/>
    </sheetView>
  </sheetViews>
  <sheetFormatPr baseColWidth="10" defaultRowHeight="15" x14ac:dyDescent="0.25"/>
  <cols>
    <col min="3" max="3" width="34.140625" bestFit="1" customWidth="1"/>
  </cols>
  <sheetData>
    <row r="2" spans="2:13" x14ac:dyDescent="0.25">
      <c r="C2" t="s">
        <v>93</v>
      </c>
      <c r="D2" t="s">
        <v>92</v>
      </c>
      <c r="M2" t="s">
        <v>76</v>
      </c>
    </row>
    <row r="3" spans="2:13" x14ac:dyDescent="0.25">
      <c r="B3" s="48" t="s">
        <v>10</v>
      </c>
      <c r="C3" s="72">
        <v>5.9494480000000003</v>
      </c>
      <c r="D3" s="75">
        <v>9.3742053835998707E-2</v>
      </c>
      <c r="E3" s="78"/>
      <c r="L3" s="48" t="s">
        <v>10</v>
      </c>
      <c r="M3" s="76">
        <v>63.466158</v>
      </c>
    </row>
    <row r="4" spans="2:13" x14ac:dyDescent="0.25">
      <c r="B4" s="50" t="s">
        <v>11</v>
      </c>
      <c r="C4" s="73">
        <v>14.667255000000001</v>
      </c>
      <c r="D4" s="75">
        <v>0.15153794131246293</v>
      </c>
      <c r="E4" s="78"/>
      <c r="L4" s="50" t="s">
        <v>11</v>
      </c>
      <c r="M4" s="77">
        <v>96.789324660000005</v>
      </c>
    </row>
    <row r="5" spans="2:13" x14ac:dyDescent="0.25">
      <c r="B5" s="50" t="s">
        <v>12</v>
      </c>
      <c r="C5" s="73">
        <v>23.384363999999998</v>
      </c>
      <c r="D5" s="75">
        <v>9.6951992687103625E-2</v>
      </c>
      <c r="E5" s="78"/>
      <c r="L5" s="50" t="s">
        <v>12</v>
      </c>
      <c r="M5" s="77">
        <v>241.19529008000001</v>
      </c>
    </row>
    <row r="6" spans="2:13" x14ac:dyDescent="0.25">
      <c r="B6" s="50" t="s">
        <v>13</v>
      </c>
      <c r="C6" s="73">
        <v>11.543270920000001</v>
      </c>
      <c r="D6" s="75">
        <v>0.11978571904374974</v>
      </c>
      <c r="E6" s="78"/>
      <c r="L6" s="50" t="s">
        <v>13</v>
      </c>
      <c r="M6" s="77">
        <v>96.366002660000007</v>
      </c>
    </row>
    <row r="7" spans="2:13" x14ac:dyDescent="0.25">
      <c r="B7" s="50" t="s">
        <v>14</v>
      </c>
      <c r="C7" s="73">
        <v>22.849442140000001</v>
      </c>
      <c r="D7" s="75">
        <v>6.8548768011163524E-2</v>
      </c>
      <c r="E7" s="78"/>
      <c r="L7" s="50" t="s">
        <v>14</v>
      </c>
      <c r="M7" s="77">
        <v>333.331186</v>
      </c>
    </row>
    <row r="8" spans="2:13" x14ac:dyDescent="0.25">
      <c r="B8" s="50" t="s">
        <v>15</v>
      </c>
      <c r="C8" s="73">
        <v>18.757942</v>
      </c>
      <c r="D8" s="75">
        <v>0.11944238352685824</v>
      </c>
      <c r="E8" s="78"/>
      <c r="L8" s="50" t="s">
        <v>15</v>
      </c>
      <c r="M8" s="77">
        <v>157.04594504999997</v>
      </c>
    </row>
    <row r="9" spans="2:13" x14ac:dyDescent="0.25">
      <c r="B9" s="50" t="s">
        <v>78</v>
      </c>
      <c r="C9" s="73">
        <v>21.815787093860468</v>
      </c>
      <c r="D9" s="75">
        <v>4.2213804413254445E-2</v>
      </c>
      <c r="E9" s="78"/>
      <c r="L9" s="50" t="s">
        <v>78</v>
      </c>
      <c r="M9" s="77">
        <v>516.79272686000002</v>
      </c>
    </row>
    <row r="10" spans="2:13" x14ac:dyDescent="0.25">
      <c r="B10" s="50" t="s">
        <v>79</v>
      </c>
      <c r="C10" s="73">
        <v>8.5402815499999996</v>
      </c>
      <c r="D10" s="75">
        <v>4.1167854939030066E-2</v>
      </c>
      <c r="E10" s="78"/>
      <c r="L10" s="50" t="s">
        <v>74</v>
      </c>
      <c r="M10" s="77">
        <v>212.13024394999999</v>
      </c>
    </row>
    <row r="11" spans="2:13" x14ac:dyDescent="0.25">
      <c r="B11" s="51" t="s">
        <v>80</v>
      </c>
      <c r="C11" s="74">
        <v>27.363399999999999</v>
      </c>
      <c r="D11" s="75">
        <v>4.4083979570972195E-2</v>
      </c>
      <c r="E11" s="78"/>
      <c r="L11" s="51" t="s">
        <v>18</v>
      </c>
      <c r="M11" s="77">
        <v>657.43016049000005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D4D935EBA524991125E02AE5888FB" ma:contentTypeVersion="3" ma:contentTypeDescription="Crée un document." ma:contentTypeScope="" ma:versionID="14e23dcc3bcd2004195e8857593a1de9">
  <xsd:schema xmlns:xsd="http://www.w3.org/2001/XMLSchema" xmlns:xs="http://www.w3.org/2001/XMLSchema" xmlns:p="http://schemas.microsoft.com/office/2006/metadata/properties" xmlns:ns2="43564bf3-98cb-4135-a02b-2ef5de5f6ccc" targetNamespace="http://schemas.microsoft.com/office/2006/metadata/properties" ma:root="true" ma:fieldsID="a0357ac6fdadcf462968849c904a8c4c" ns2:_="">
    <xsd:import namespace="43564bf3-98cb-4135-a02b-2ef5de5f6cc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564bf3-98cb-4135-a02b-2ef5de5f6c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7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A0EC73-98DF-42CA-8864-25735875E74B}"/>
</file>

<file path=customXml/itemProps2.xml><?xml version="1.0" encoding="utf-8"?>
<ds:datastoreItem xmlns:ds="http://schemas.openxmlformats.org/officeDocument/2006/customXml" ds:itemID="{5D96FCE5-303C-47D7-BB8D-85D26EA0565C}"/>
</file>

<file path=customXml/itemProps3.xml><?xml version="1.0" encoding="utf-8"?>
<ds:datastoreItem xmlns:ds="http://schemas.openxmlformats.org/officeDocument/2006/customXml" ds:itemID="{B1C07446-C797-43FC-9885-85C03194F6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27</vt:i4>
      </vt:variant>
    </vt:vector>
  </HeadingPairs>
  <TitlesOfParts>
    <vt:vector size="27" baseType="lpstr">
      <vt:lpstr>T1</vt:lpstr>
      <vt:lpstr>T2</vt:lpstr>
      <vt:lpstr>G1</vt:lpstr>
      <vt:lpstr>T3</vt:lpstr>
      <vt:lpstr>G2</vt:lpstr>
      <vt:lpstr>T4</vt:lpstr>
      <vt:lpstr>G3</vt:lpstr>
      <vt:lpstr>G4</vt:lpstr>
      <vt:lpstr>G5</vt:lpstr>
      <vt:lpstr>G6</vt:lpstr>
      <vt:lpstr>G7</vt:lpstr>
      <vt:lpstr>G8</vt:lpstr>
      <vt:lpstr>G9</vt:lpstr>
      <vt:lpstr>G10</vt:lpstr>
      <vt:lpstr>T5</vt:lpstr>
      <vt:lpstr>T6</vt:lpstr>
      <vt:lpstr>T7</vt:lpstr>
      <vt:lpstr>T8</vt:lpstr>
      <vt:lpstr>G11</vt:lpstr>
      <vt:lpstr>T9</vt:lpstr>
      <vt:lpstr>T10</vt:lpstr>
      <vt:lpstr>T11</vt:lpstr>
      <vt:lpstr>T12</vt:lpstr>
      <vt:lpstr>T13</vt:lpstr>
      <vt:lpstr>T14</vt:lpstr>
      <vt:lpstr>T15</vt:lpstr>
      <vt:lpstr>A1</vt:lpstr>
    </vt:vector>
  </TitlesOfParts>
  <Company>Cour des Comptes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Fessan, Frédéric</dc:creator>
  <cp:lastModifiedBy>Fessan, Frédéric</cp:lastModifiedBy>
  <dcterms:created xsi:type="dcterms:W3CDTF">2022-01-11T08:46:50Z</dcterms:created>
  <dcterms:modified xsi:type="dcterms:W3CDTF">2022-01-11T09:51:57Z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0x0101005CDD4D935EBA524991125E02AE5888FB</vt:lpwstr>
  </property>
</Properties>
</file>