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Default Extension="sldx" ContentType="application/vnd.openxmlformats-officedocument.presentationml.slide"/>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5.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6.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9.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0.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11.xml" ContentType="application/vnd.openxmlformats-officedocument.drawing+xml"/>
  <Override PartName="/xl/charts/chart13.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charts/chart14.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harts/chart15.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6.xml" ContentType="application/vnd.openxmlformats-officedocument.drawing+xml"/>
  <Override PartName="/xl/charts/chart16.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7.xml" ContentType="application/vnd.openxmlformats-officedocument.drawing+xml"/>
  <Override PartName="/xl/charts/chart17.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dufoix\Desktop\"/>
    </mc:Choice>
  </mc:AlternateContent>
  <bookViews>
    <workbookView xWindow="0" yWindow="0" windowWidth="28800" windowHeight="12300"/>
  </bookViews>
  <sheets>
    <sheet name="Chap 1 Graph 1" sheetId="1" r:id="rId1"/>
    <sheet name="Chap 1 Graph 2" sheetId="23" r:id="rId2"/>
    <sheet name="Chap 1 Tab 1" sheetId="24" r:id="rId3"/>
    <sheet name="Chap 1 Tab 2" sheetId="25" r:id="rId4"/>
    <sheet name="Chap 1 Tab 3" sheetId="7" r:id="rId5"/>
    <sheet name="Chap 1 Graph 3" sheetId="8" r:id="rId6"/>
    <sheet name="Chap 1 Graph 4" sheetId="9" r:id="rId7"/>
    <sheet name="Chap 1 Graph 5" sheetId="10" r:id="rId8"/>
    <sheet name="Chap 2 Tab 4" sheetId="2" r:id="rId9"/>
    <sheet name="Chap 2 Tab 5" sheetId="3" r:id="rId10"/>
    <sheet name="Chap 2 Tab 6" sheetId="41" r:id="rId11"/>
    <sheet name="Chap 2 Tab 7" sheetId="4" r:id="rId12"/>
    <sheet name="Chap 2 Tab 8" sheetId="42" r:id="rId13"/>
    <sheet name="Chap 2 Graph 6" sheetId="5" r:id="rId14"/>
    <sheet name="Chap 2 Graph 7" sheetId="6" r:id="rId15"/>
    <sheet name="Chap 3 Tab 9" sheetId="43" r:id="rId16"/>
    <sheet name="Chap 3 Graph 8" sheetId="11" r:id="rId17"/>
    <sheet name="Chap 3 Tab 10" sheetId="13" r:id="rId18"/>
    <sheet name="Chap 3 Tab 11" sheetId="14" r:id="rId19"/>
    <sheet name="Chap 3 Tab 12" sheetId="15" r:id="rId20"/>
    <sheet name="Chap 3 Tab 13" sheetId="16" r:id="rId21"/>
    <sheet name="Chap 3 Tab 14" sheetId="17" r:id="rId22"/>
    <sheet name="Chap 3 Graph 9" sheetId="18" r:id="rId23"/>
    <sheet name="Chap 3 Tab 15" sheetId="19" r:id="rId24"/>
    <sheet name="Chap 3 Tab 16" sheetId="20" r:id="rId25"/>
    <sheet name="Chap 3 Tab 17" sheetId="21" r:id="rId26"/>
    <sheet name="Chap 3 Graph 10" sheetId="22" r:id="rId27"/>
    <sheet name="Chap 4 Graph 11" sheetId="26" r:id="rId28"/>
    <sheet name="Chap 4 Graph 12" sheetId="27" r:id="rId29"/>
    <sheet name="Chap 4 Graph 13" sheetId="28" r:id="rId30"/>
    <sheet name="Chap 4 Graph 14" sheetId="29" r:id="rId31"/>
    <sheet name="Chap 4 Tab 18" sheetId="30" r:id="rId32"/>
    <sheet name="Chap 4 Tab 19" sheetId="31" r:id="rId33"/>
    <sheet name="Chap 4 Tab 20" sheetId="32" r:id="rId34"/>
    <sheet name="Chap 4 Graph 15" sheetId="33" r:id="rId35"/>
    <sheet name="Chap 4 Tab 21" sheetId="34" r:id="rId36"/>
    <sheet name="Chap 5 Tab 22" sheetId="44" r:id="rId37"/>
    <sheet name="Chap 5 Tab 23" sheetId="45" r:id="rId38"/>
    <sheet name="Chap 5 Graph 16" sheetId="49" r:id="rId39"/>
    <sheet name="Chap 5 Carte 1" sheetId="47" r:id="rId40"/>
    <sheet name="Chap 5 Tab 24" sheetId="48" r:id="rId41"/>
    <sheet name="Chap 5 Tab 25" sheetId="35" r:id="rId42"/>
    <sheet name="Chap 5 Tab 26" sheetId="36" r:id="rId43"/>
    <sheet name="Chap 5 Tab 27" sheetId="37" r:id="rId44"/>
    <sheet name="Chap 5 Tab 28" sheetId="38" r:id="rId45"/>
    <sheet name="Chap 5 Tab 29" sheetId="39" r:id="rId46"/>
    <sheet name="Chap 5 Tab 30" sheetId="40" r:id="rId47"/>
    <sheet name="Anexe 2" sheetId="50" r:id="rId48"/>
  </sheets>
  <externalReferences>
    <externalReference r:id="rId49"/>
    <externalReference r:id="rId50"/>
    <externalReference r:id="rId51"/>
    <externalReference r:id="rId52"/>
  </externalReferences>
  <definedNames>
    <definedName name="_ftn1" localSheetId="10">'Chap 2 Tab 6'!$B$17</definedName>
    <definedName name="_ftnref1" localSheetId="10">'Chap 2 Tab 6'!$D$10</definedName>
    <definedName name="_Toc76396463" localSheetId="47">'Anexe 2'!$B$1</definedName>
    <definedName name="al_taux_compl">[1]Barème!$B$50</definedName>
    <definedName name="LIB_BUDGET" localSheetId="5">#REF!</definedName>
    <definedName name="LIB_BUDGET" localSheetId="6">#REF!</definedName>
    <definedName name="LIB_BUDGET" localSheetId="7">#REF!</definedName>
    <definedName name="LIB_BUDGET">#REF!</definedName>
    <definedName name="Mfo_AL">[2]Barème!$B$69</definedName>
    <definedName name="seuil_versement_AL">[1]Barème!$B$68</definedName>
    <definedName name="smic_n">[3]Barème!$B$298</definedName>
    <definedName name="tx_crds">[1]Barème!$B$230</definedName>
    <definedName name="_xlnm.Print_Area" localSheetId="5">'Chap 1 Graph 3'!$A$1:$L$81</definedName>
    <definedName name="_xlnm.Print_Area" localSheetId="4">'Chap 1 Tab 3'!$A$2:$M$31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29" i="50" l="1"/>
  <c r="K22" i="50"/>
  <c r="M22" i="50"/>
  <c r="L22" i="50"/>
  <c r="M19" i="50"/>
  <c r="L19" i="50"/>
  <c r="K19" i="50"/>
  <c r="M15" i="50"/>
  <c r="L15" i="50"/>
  <c r="M14" i="50"/>
  <c r="M10" i="50"/>
  <c r="M9" i="50" s="1"/>
  <c r="L10" i="50"/>
  <c r="L9" i="50" s="1"/>
  <c r="K10" i="50"/>
  <c r="J10" i="50"/>
  <c r="I10" i="50"/>
  <c r="H10" i="50"/>
  <c r="G10" i="50"/>
  <c r="F10" i="50"/>
  <c r="E10" i="50"/>
  <c r="D10" i="50"/>
  <c r="C10" i="50"/>
  <c r="M5" i="50"/>
  <c r="L5" i="50"/>
  <c r="K5" i="50"/>
  <c r="J5" i="50"/>
  <c r="I5" i="50"/>
  <c r="H5" i="50"/>
  <c r="G5" i="50"/>
  <c r="F5" i="50"/>
  <c r="E5" i="50"/>
  <c r="D5" i="50"/>
  <c r="C5" i="50"/>
  <c r="M4" i="50"/>
  <c r="L4" i="50"/>
  <c r="K4" i="50"/>
  <c r="M26" i="50" l="1"/>
  <c r="M27" i="50" s="1"/>
  <c r="L26" i="50"/>
  <c r="L27" i="50" s="1"/>
  <c r="L28" i="50" l="1"/>
  <c r="M29" i="50"/>
  <c r="M28" i="50"/>
  <c r="J33" i="49" l="1"/>
  <c r="H33" i="49"/>
  <c r="M33" i="49" s="1"/>
  <c r="E33" i="49" s="1"/>
  <c r="J32" i="49"/>
  <c r="H32" i="49"/>
  <c r="M32" i="49" s="1"/>
  <c r="B32" i="49" s="1"/>
  <c r="B44" i="49" s="1"/>
  <c r="J31" i="49"/>
  <c r="H31" i="49"/>
  <c r="M31" i="49" s="1"/>
  <c r="J30" i="49"/>
  <c r="H30" i="49"/>
  <c r="M29" i="49"/>
  <c r="D29" i="49" s="1"/>
  <c r="C41" i="49" s="1"/>
  <c r="J28" i="49"/>
  <c r="H28" i="49"/>
  <c r="J27" i="49"/>
  <c r="H27" i="49"/>
  <c r="J26" i="49"/>
  <c r="H26" i="49"/>
  <c r="J25" i="49"/>
  <c r="H25" i="49"/>
  <c r="M30" i="49" l="1"/>
  <c r="F30" i="49" s="1"/>
  <c r="B30" i="49"/>
  <c r="B31" i="49"/>
  <c r="B43" i="49" s="1"/>
  <c r="F31" i="49"/>
  <c r="D43" i="49" s="1"/>
  <c r="F32" i="49"/>
  <c r="D44" i="49" s="1"/>
  <c r="B33" i="49"/>
  <c r="B45" i="49" s="1"/>
  <c r="M25" i="49"/>
  <c r="M26" i="49"/>
  <c r="M27" i="49"/>
  <c r="B27" i="49" s="1"/>
  <c r="B39" i="49" s="1"/>
  <c r="M28" i="49"/>
  <c r="E29" i="49"/>
  <c r="C30" i="49"/>
  <c r="C31" i="49"/>
  <c r="C32" i="49"/>
  <c r="C33" i="49"/>
  <c r="B25" i="49"/>
  <c r="B37" i="49" s="1"/>
  <c r="B29" i="49"/>
  <c r="B41" i="49" s="1"/>
  <c r="F29" i="49"/>
  <c r="D41" i="49" s="1"/>
  <c r="D30" i="49"/>
  <c r="D31" i="49"/>
  <c r="C43" i="49" s="1"/>
  <c r="D32" i="49"/>
  <c r="C44" i="49" s="1"/>
  <c r="D33" i="49"/>
  <c r="C45" i="49" s="1"/>
  <c r="C29" i="49"/>
  <c r="E30" i="49"/>
  <c r="E31" i="49"/>
  <c r="E32" i="49"/>
  <c r="F33" i="49"/>
  <c r="D45" i="49" s="1"/>
  <c r="B28" i="49" l="1"/>
  <c r="B40" i="49" s="1"/>
  <c r="D27" i="49"/>
  <c r="C39" i="49" s="1"/>
  <c r="C27" i="49"/>
  <c r="F27" i="49"/>
  <c r="D39" i="49" s="1"/>
  <c r="E27" i="49"/>
  <c r="C26" i="49"/>
  <c r="F26" i="49"/>
  <c r="D38" i="49" s="1"/>
  <c r="E26" i="49"/>
  <c r="D26" i="49"/>
  <c r="C38" i="49" s="1"/>
  <c r="C28" i="49"/>
  <c r="F28" i="49"/>
  <c r="D40" i="49" s="1"/>
  <c r="E28" i="49"/>
  <c r="D28" i="49"/>
  <c r="C40" i="49" s="1"/>
  <c r="C25" i="49"/>
  <c r="F25" i="49"/>
  <c r="D37" i="49" s="1"/>
  <c r="E25" i="49"/>
  <c r="D25" i="49"/>
  <c r="C37" i="49" s="1"/>
  <c r="B26" i="49"/>
  <c r="B38" i="49" s="1"/>
  <c r="F7" i="25" l="1"/>
  <c r="E7" i="25"/>
  <c r="D7" i="25"/>
  <c r="C7" i="25"/>
  <c r="E17" i="24"/>
  <c r="E16" i="24"/>
  <c r="E15" i="24"/>
  <c r="E14" i="24"/>
  <c r="E13" i="24"/>
  <c r="E12" i="24"/>
  <c r="E11" i="24"/>
  <c r="E10" i="24"/>
  <c r="E9" i="24"/>
  <c r="E8" i="24"/>
  <c r="E7" i="24"/>
  <c r="E6" i="24"/>
  <c r="E5" i="24"/>
  <c r="E4" i="24"/>
  <c r="D14" i="24"/>
  <c r="C14" i="24"/>
  <c r="C9" i="24"/>
  <c r="C4" i="24"/>
  <c r="C6" i="23"/>
  <c r="C5" i="23"/>
  <c r="C4" i="23"/>
  <c r="C17" i="24" l="1"/>
  <c r="D4" i="24"/>
  <c r="D9" i="24"/>
  <c r="R53" i="22"/>
  <c r="Q53" i="22"/>
  <c r="P53" i="22"/>
  <c r="O53" i="22"/>
  <c r="N53" i="22"/>
  <c r="M53" i="22"/>
  <c r="L53" i="22"/>
  <c r="K53" i="22"/>
  <c r="R52" i="22"/>
  <c r="Q52" i="22"/>
  <c r="P52" i="22"/>
  <c r="O52" i="22"/>
  <c r="N52" i="22"/>
  <c r="M52" i="22"/>
  <c r="L52" i="22"/>
  <c r="K52" i="22"/>
  <c r="R51" i="22"/>
  <c r="Q51" i="22"/>
  <c r="P51" i="22"/>
  <c r="O51" i="22"/>
  <c r="N51" i="22"/>
  <c r="M51" i="22"/>
  <c r="L51" i="22"/>
  <c r="K51" i="22"/>
  <c r="R50" i="22"/>
  <c r="Q50" i="22"/>
  <c r="P50" i="22"/>
  <c r="O50" i="22"/>
  <c r="N50" i="22"/>
  <c r="M50" i="22"/>
  <c r="L50" i="22"/>
  <c r="K50" i="22"/>
  <c r="R49" i="22"/>
  <c r="Q49" i="22"/>
  <c r="P49" i="22"/>
  <c r="O49" i="22"/>
  <c r="N49" i="22"/>
  <c r="M49" i="22"/>
  <c r="L49" i="22"/>
  <c r="K49" i="22"/>
  <c r="R48" i="22"/>
  <c r="Q48" i="22"/>
  <c r="P48" i="22"/>
  <c r="O48" i="22"/>
  <c r="N48" i="22"/>
  <c r="M48" i="22"/>
  <c r="L48" i="22"/>
  <c r="K48" i="22"/>
  <c r="R47" i="22"/>
  <c r="Q47" i="22"/>
  <c r="P47" i="22"/>
  <c r="O47" i="22"/>
  <c r="N47" i="22"/>
  <c r="M47" i="22"/>
  <c r="L47" i="22"/>
  <c r="K47" i="22"/>
  <c r="R46" i="22"/>
  <c r="Q46" i="22"/>
  <c r="P46" i="22"/>
  <c r="O46" i="22"/>
  <c r="N46" i="22"/>
  <c r="M46" i="22"/>
  <c r="L46" i="22"/>
  <c r="K46" i="22"/>
  <c r="R45" i="22"/>
  <c r="Q45" i="22"/>
  <c r="P45" i="22"/>
  <c r="O45" i="22"/>
  <c r="N45" i="22"/>
  <c r="M45" i="22"/>
  <c r="L45" i="22"/>
  <c r="K45" i="22"/>
  <c r="R44" i="22"/>
  <c r="Q44" i="22"/>
  <c r="P44" i="22"/>
  <c r="O44" i="22"/>
  <c r="N44" i="22"/>
  <c r="M44" i="22"/>
  <c r="L44" i="22"/>
  <c r="K44" i="22"/>
  <c r="R43" i="22"/>
  <c r="Q43" i="22"/>
  <c r="P43" i="22"/>
  <c r="O43" i="22"/>
  <c r="N43" i="22"/>
  <c r="M43" i="22"/>
  <c r="L43" i="22"/>
  <c r="K43" i="22"/>
  <c r="R42" i="22"/>
  <c r="Q42" i="22"/>
  <c r="P42" i="22"/>
  <c r="O42" i="22"/>
  <c r="N42" i="22"/>
  <c r="M42" i="22"/>
  <c r="L42" i="22"/>
  <c r="K42" i="22"/>
  <c r="R41" i="22"/>
  <c r="Q41" i="22"/>
  <c r="P41" i="22"/>
  <c r="O41" i="22"/>
  <c r="N41" i="22"/>
  <c r="M41" i="22"/>
  <c r="L41" i="22"/>
  <c r="K41" i="22"/>
  <c r="R40" i="22"/>
  <c r="Q40" i="22"/>
  <c r="P40" i="22"/>
  <c r="O40" i="22"/>
  <c r="N40" i="22"/>
  <c r="M40" i="22"/>
  <c r="L40" i="22"/>
  <c r="K40" i="22"/>
  <c r="R39" i="22"/>
  <c r="Q39" i="22"/>
  <c r="P39" i="22"/>
  <c r="O39" i="22"/>
  <c r="N39" i="22"/>
  <c r="M39" i="22"/>
  <c r="L39" i="22"/>
  <c r="K39" i="22"/>
  <c r="R38" i="22"/>
  <c r="Q38" i="22"/>
  <c r="P38" i="22"/>
  <c r="O38" i="22"/>
  <c r="N38" i="22"/>
  <c r="M38" i="22"/>
  <c r="L38" i="22"/>
  <c r="K38" i="22"/>
  <c r="R37" i="22"/>
  <c r="Q37" i="22"/>
  <c r="P37" i="22"/>
  <c r="O37" i="22"/>
  <c r="N37" i="22"/>
  <c r="M37" i="22"/>
  <c r="L37" i="22"/>
  <c r="K37" i="22"/>
  <c r="R36" i="22"/>
  <c r="Q36" i="22"/>
  <c r="P36" i="22"/>
  <c r="O36" i="22"/>
  <c r="N36" i="22"/>
  <c r="M36" i="22"/>
  <c r="L36" i="22"/>
  <c r="K36" i="22"/>
  <c r="R35" i="22"/>
  <c r="Q35" i="22"/>
  <c r="P35" i="22"/>
  <c r="O35" i="22"/>
  <c r="N35" i="22"/>
  <c r="M35" i="22"/>
  <c r="L35" i="22"/>
  <c r="K35" i="22"/>
  <c r="F42" i="8"/>
  <c r="E42" i="8"/>
  <c r="D42" i="8"/>
  <c r="C42" i="8"/>
  <c r="B42" i="8"/>
  <c r="L38" i="8"/>
  <c r="K38" i="8"/>
  <c r="J38" i="8"/>
  <c r="J39" i="8" s="1"/>
  <c r="J40" i="8" s="1"/>
  <c r="I38" i="8"/>
  <c r="H38" i="8"/>
  <c r="G38" i="8"/>
  <c r="F38" i="8"/>
  <c r="E38" i="8"/>
  <c r="D38" i="8"/>
  <c r="C38" i="8"/>
  <c r="C39" i="8" s="1"/>
  <c r="C40" i="8" s="1"/>
  <c r="B38" i="8"/>
  <c r="B39" i="8" s="1"/>
  <c r="B40" i="8" s="1"/>
  <c r="L37" i="8"/>
  <c r="K37" i="8"/>
  <c r="J37" i="8"/>
  <c r="I37" i="8"/>
  <c r="H37" i="8"/>
  <c r="G37" i="8"/>
  <c r="F37" i="8"/>
  <c r="E37" i="8"/>
  <c r="D37" i="8"/>
  <c r="C37" i="8"/>
  <c r="B37" i="8"/>
  <c r="C13" i="7"/>
  <c r="M11" i="7"/>
  <c r="F9" i="7"/>
  <c r="F13" i="7" s="1"/>
  <c r="E9" i="7"/>
  <c r="E13" i="7" s="1"/>
  <c r="D9" i="7"/>
  <c r="D13" i="7" s="1"/>
  <c r="C9" i="7"/>
  <c r="B9" i="7"/>
  <c r="B13" i="7" s="1"/>
  <c r="L8" i="7"/>
  <c r="K8" i="7"/>
  <c r="J8" i="7"/>
  <c r="I8" i="7"/>
  <c r="H8" i="7"/>
  <c r="L7" i="7"/>
  <c r="K7" i="7"/>
  <c r="K9" i="7" s="1"/>
  <c r="K13" i="7" s="1"/>
  <c r="J7" i="7"/>
  <c r="I7" i="7"/>
  <c r="H7" i="7"/>
  <c r="G7" i="7"/>
  <c r="G9" i="7" s="1"/>
  <c r="G13" i="7" s="1"/>
  <c r="L6" i="7"/>
  <c r="K6" i="7"/>
  <c r="J6" i="7"/>
  <c r="I6" i="7"/>
  <c r="H6" i="7"/>
  <c r="G6" i="7"/>
  <c r="M5" i="7"/>
  <c r="M4" i="7"/>
  <c r="M8" i="7" l="1"/>
  <c r="G39" i="8"/>
  <c r="G40" i="8" s="1"/>
  <c r="M6" i="7"/>
  <c r="M7" i="7"/>
  <c r="H9" i="7"/>
  <c r="H13" i="7" s="1"/>
  <c r="E39" i="8"/>
  <c r="E40" i="8" s="1"/>
  <c r="I9" i="7"/>
  <c r="I13" i="7" s="1"/>
  <c r="J9" i="7"/>
  <c r="J13" i="7" s="1"/>
  <c r="D17" i="24"/>
  <c r="K39" i="8"/>
  <c r="K40" i="8" s="1"/>
  <c r="F39" i="8"/>
  <c r="F40" i="8" s="1"/>
  <c r="I39" i="8"/>
  <c r="I40" i="8" s="1"/>
  <c r="D39" i="8"/>
  <c r="D40" i="8" s="1"/>
  <c r="H39" i="8"/>
  <c r="H40" i="8" s="1"/>
  <c r="L39" i="8"/>
  <c r="L40" i="8" s="1"/>
  <c r="L9" i="7"/>
  <c r="D8" i="6"/>
  <c r="D9" i="6"/>
  <c r="D10" i="6"/>
  <c r="D11" i="6"/>
  <c r="D12" i="6"/>
  <c r="L13" i="7" l="1"/>
  <c r="M13" i="7" s="1"/>
  <c r="M9" i="7"/>
</calcChain>
</file>

<file path=xl/sharedStrings.xml><?xml version="1.0" encoding="utf-8"?>
<sst xmlns="http://schemas.openxmlformats.org/spreadsheetml/2006/main" count="1098" uniqueCount="788">
  <si>
    <t>Femmes</t>
  </si>
  <si>
    <t>Hommes</t>
  </si>
  <si>
    <t>18-20 ans</t>
  </si>
  <si>
    <t>21-24 ans</t>
  </si>
  <si>
    <t>En emploi</t>
  </si>
  <si>
    <t>Ensemble</t>
  </si>
  <si>
    <t>Graphique n° 1 :  Déclaration de la structure accompagnante par les bénéficiaires et par les départements</t>
  </si>
  <si>
    <t>Pôle emploi</t>
  </si>
  <si>
    <t>Mission locale</t>
  </si>
  <si>
    <t>Association et autres</t>
  </si>
  <si>
    <t>CAF</t>
  </si>
  <si>
    <t>CCAS</t>
  </si>
  <si>
    <t>Département</t>
  </si>
  <si>
    <t>Aucun</t>
  </si>
  <si>
    <t>Sondage des bénéficiaires orientés</t>
  </si>
  <si>
    <t>Enquête OARSA 2019</t>
  </si>
  <si>
    <t>Sources : BVA, enquête de satisfaction réalisée par BVA au profit des juridictions financières et DREES, enquête sur l’orientation et l’accompagnement des bénéficiaires du RSA (OARSA 2019).</t>
  </si>
  <si>
    <t>Allocataires du RSA de moins de 25 ans</t>
  </si>
  <si>
    <t>dont allocataires du RSA jeune actif</t>
  </si>
  <si>
    <r>
      <t xml:space="preserve">Sources : DREES, </t>
    </r>
    <r>
      <rPr>
        <sz val="9"/>
        <color theme="1"/>
        <rFont val="Times New Roman"/>
        <family val="1"/>
      </rPr>
      <t>Minima sociaux et prestations sociales</t>
    </r>
    <r>
      <rPr>
        <i/>
        <sz val="9"/>
        <color theme="1"/>
        <rFont val="Times New Roman"/>
        <family val="1"/>
      </rPr>
      <t>, éditions 2017 à 2020, CNAF pour le RSA jeune actif</t>
    </r>
  </si>
  <si>
    <t>Tableau n° 4 : nombre d’allocataires du RSA de moins de 25 ans au 31 décembre de l’année</t>
  </si>
  <si>
    <t>Position</t>
  </si>
  <si>
    <t>18-24 ans</t>
  </si>
  <si>
    <t>Études initiales</t>
  </si>
  <si>
    <t>Cumul emploi-études</t>
  </si>
  <si>
    <t>Au chômage</t>
  </si>
  <si>
    <t>Inactivité</t>
  </si>
  <si>
    <t>(hors études)</t>
  </si>
  <si>
    <t>Total</t>
  </si>
  <si>
    <t>Tableau n° 5 : répartition de 18-24 ans selon l’activité en 2019</t>
  </si>
  <si>
    <r>
      <t xml:space="preserve">Source : INSEE, </t>
    </r>
    <r>
      <rPr>
        <sz val="10"/>
        <color theme="1"/>
        <rFont val="Times New Roman"/>
        <family val="1"/>
      </rPr>
      <t>France, portait social</t>
    </r>
    <r>
      <rPr>
        <i/>
        <sz val="10"/>
        <color theme="1"/>
        <rFont val="Times New Roman"/>
        <family val="1"/>
      </rPr>
      <t xml:space="preserve">, édition 2020 et </t>
    </r>
    <r>
      <rPr>
        <sz val="10"/>
        <color theme="1"/>
        <rFont val="Times New Roman"/>
        <family val="1"/>
      </rPr>
      <t>bilan démographique</t>
    </r>
    <r>
      <rPr>
        <i/>
        <sz val="10"/>
        <color theme="1"/>
        <rFont val="Times New Roman"/>
        <family val="1"/>
      </rPr>
      <t xml:space="preserve"> 2019</t>
    </r>
  </si>
  <si>
    <t>au 31 décembre 2019</t>
  </si>
  <si>
    <t>Caractéristiques</t>
  </si>
  <si>
    <t>Détails</t>
  </si>
  <si>
    <t>Taux</t>
  </si>
  <si>
    <t>Taux dans la population</t>
  </si>
  <si>
    <t>des 15-69 ans</t>
  </si>
  <si>
    <t>Sexe</t>
  </si>
  <si>
    <t>Femme</t>
  </si>
  <si>
    <t>Homme</t>
  </si>
  <si>
    <t>Situation familiale</t>
  </si>
  <si>
    <t>Seul sans personne à charge</t>
  </si>
  <si>
    <t>Seul avec personne(s) à charge</t>
  </si>
  <si>
    <t>Couple sans personne à charge</t>
  </si>
  <si>
    <t>Couple avec personne(s) à charge</t>
  </si>
  <si>
    <t>Âge</t>
  </si>
  <si>
    <t>Moins de 25 ans</t>
  </si>
  <si>
    <t>25 à 29 ans</t>
  </si>
  <si>
    <t>30 à 39 ans</t>
  </si>
  <si>
    <t>40 à 49 ans</t>
  </si>
  <si>
    <t>50 à 59 ans</t>
  </si>
  <si>
    <t>60 à 64 ans</t>
  </si>
  <si>
    <t>65 ans et plus</t>
  </si>
  <si>
    <r>
      <t xml:space="preserve">Source : DREES, </t>
    </r>
    <r>
      <rPr>
        <sz val="8"/>
        <color theme="1"/>
        <rFont val="Times New Roman"/>
        <family val="1"/>
      </rPr>
      <t>Minima sociaux et prestations sociales</t>
    </r>
    <r>
      <rPr>
        <i/>
        <sz val="8"/>
        <color theme="1"/>
        <rFont val="Times New Roman"/>
        <family val="1"/>
      </rPr>
      <t>, édition 2021</t>
    </r>
  </si>
  <si>
    <t>Tableau n° 7 : caractéristiques des allocataires du RSA au 31 décembre 2019</t>
  </si>
  <si>
    <t>par les bénéficiaires du RSA (sondage téléphonique, mars 2021)</t>
  </si>
  <si>
    <t>Graphique n° 6 : difficultés quotidiennes déclarées</t>
  </si>
  <si>
    <t>Source : Enquête de satisfaction réalisée par BVA pour les juridictions financières</t>
  </si>
  <si>
    <t>Santé, handicap, invalidité</t>
  </si>
  <si>
    <t>Découragement, confiance en soi</t>
  </si>
  <si>
    <t>Garde d'enfant</t>
  </si>
  <si>
    <t>Transport</t>
  </si>
  <si>
    <t>Manque d'expérience professionnelle</t>
  </si>
  <si>
    <t>Manque de qualification, de diplômes</t>
  </si>
  <si>
    <t>Crise sanitaire</t>
  </si>
  <si>
    <t>Logement</t>
  </si>
  <si>
    <t>Maîtrise de la langue française</t>
  </si>
  <si>
    <t>Surendettement</t>
  </si>
  <si>
    <t>Difficultés de lecture et d'écriture</t>
  </si>
  <si>
    <t>Maîtrise du numérique</t>
  </si>
  <si>
    <t>Autres</t>
  </si>
  <si>
    <t>Ne sait pas</t>
  </si>
  <si>
    <t>10 ans et plus</t>
  </si>
  <si>
    <t>5 à 10 ans</t>
  </si>
  <si>
    <t>2 à 5 ans</t>
  </si>
  <si>
    <t>1 à 2 ans</t>
  </si>
  <si>
    <t>Moins d'un an</t>
  </si>
  <si>
    <t>bénéficiaires :</t>
  </si>
  <si>
    <t>Source : DREES, Minima sociaux et prestations sociales, édition 2021</t>
  </si>
  <si>
    <t>Graphique n° 7 : ancienneté des bénéficiaires du RSA</t>
  </si>
  <si>
    <t>Le financement du RSA depuis 2099 - hors DMTO</t>
  </si>
  <si>
    <t>en M€</t>
  </si>
  <si>
    <r>
      <rPr>
        <i/>
        <sz val="10"/>
        <color theme="1"/>
        <rFont val="Calibri"/>
        <family val="2"/>
      </rPr>
      <t>Δ</t>
    </r>
    <r>
      <rPr>
        <i/>
        <sz val="10"/>
        <color theme="1"/>
        <rFont val="Times New Roman"/>
        <family val="1"/>
      </rPr>
      <t xml:space="preserve"> 2009 - 2019</t>
    </r>
  </si>
  <si>
    <t>TIPP - TIPCE</t>
  </si>
  <si>
    <t>FMDI</t>
  </si>
  <si>
    <t>DCP*</t>
  </si>
  <si>
    <t>FSD*/**</t>
  </si>
  <si>
    <t>Fonds de soutien exceptionnel*</t>
  </si>
  <si>
    <t>Recettes</t>
  </si>
  <si>
    <t>Dépenses de RSA</t>
  </si>
  <si>
    <t>Reste à charge RSA</t>
  </si>
  <si>
    <t>Sources : juridictions financières, d'après donnes DGCL</t>
  </si>
  <si>
    <r>
      <t xml:space="preserve">* Pour les fonds qui ont été créés afin de financer les RAC des trois AIS, une clef de proratisation a été appliquée correspondant au rapport RSA / </t>
    </r>
    <r>
      <rPr>
        <sz val="10"/>
        <color theme="1"/>
        <rFont val="Times New Roman"/>
        <family val="1"/>
      </rPr>
      <t>Σ</t>
    </r>
    <r>
      <rPr>
        <i/>
        <sz val="10"/>
        <color theme="1"/>
        <rFont val="Times New Roman"/>
        <family val="1"/>
      </rPr>
      <t xml:space="preserve"> AIS afin de valoriser la fraction correspondant au seul financement du RSA</t>
    </r>
  </si>
  <si>
    <t>** Le FSD est un dispositif de péraquation horizontal qui permet de redistribuer une fraction de DMTO. Certains Départements sont éligibles au fonsds, d'autres sont contributeurs. Par définition, au niveau national, ce dispositif est donc égale à 0 et ne contribue pas au financement du RSA.</t>
  </si>
  <si>
    <t>RRF</t>
  </si>
  <si>
    <t>DRF</t>
  </si>
  <si>
    <t>Epargne brute</t>
  </si>
  <si>
    <t>Recettes RSA</t>
  </si>
  <si>
    <t>Dépenses RSA</t>
  </si>
  <si>
    <t>Dette au 31/12***</t>
  </si>
  <si>
    <t>Capacité de désendettement*</t>
  </si>
  <si>
    <t>Marge d'autofinancement courant**</t>
  </si>
  <si>
    <t>Capacité de désendettement, en années (échelle de droite)</t>
  </si>
  <si>
    <t>* Le ratio de capacité de désendettement mesure le rapport dette sur épargne brute.</t>
  </si>
  <si>
    <t>** Capacité de la collectivité à financer l'investissement une fois les charges obligatoires payées (les remboursements de dette sont calculés hors gestion active de la dette). Ce ratio rapporte la somme des dépenses réelles de fonctionnement et des remboursements de dettes aux recettes réelles de fonctionnement.</t>
  </si>
  <si>
    <r>
      <t>*** Dette par hab*nbr habitant (</t>
    </r>
    <r>
      <rPr>
        <i/>
        <sz val="10"/>
        <rFont val="Calibri"/>
        <family val="2"/>
      </rPr>
      <t>information non disponible sinon dans les docs DGCL jusqu'en 2014</t>
    </r>
    <r>
      <rPr>
        <sz val="10"/>
        <rFont val="Calibri"/>
        <family val="2"/>
      </rPr>
      <t>)</t>
    </r>
  </si>
  <si>
    <t>Dette par habitant au 31/12</t>
  </si>
  <si>
    <t>Population</t>
  </si>
  <si>
    <t>Recettes, dépenses et RAC RSA, en euros/hab, 2019</t>
  </si>
  <si>
    <t>Allier</t>
  </si>
  <si>
    <t>Aude</t>
  </si>
  <si>
    <t>Gironde</t>
  </si>
  <si>
    <t>Ile-et-Vilaine</t>
  </si>
  <si>
    <t>Pas-de-Calais</t>
  </si>
  <si>
    <t>Bas-Rhin</t>
  </si>
  <si>
    <t>Seine-St-Denis</t>
  </si>
  <si>
    <t>La Martinique</t>
  </si>
  <si>
    <t>La Réunion</t>
  </si>
  <si>
    <t>Recettes RSA / hab</t>
  </si>
  <si>
    <t>Dépenses de RSA / hab</t>
  </si>
  <si>
    <t>Reste à charge RSA / hab, échelle de droite</t>
  </si>
  <si>
    <t>2019, en M€ et en années</t>
  </si>
  <si>
    <t>France</t>
  </si>
  <si>
    <t>RRF / hab</t>
  </si>
  <si>
    <t>DRF / hab</t>
  </si>
  <si>
    <t>Epargne brute / hab</t>
  </si>
  <si>
    <t>Reste à charge RSA / hab</t>
  </si>
  <si>
    <t>Dette au 31/12 / hab</t>
  </si>
  <si>
    <r>
      <t xml:space="preserve">Ratio de capacité de désendettement, </t>
    </r>
    <r>
      <rPr>
        <i/>
        <sz val="11"/>
        <color theme="1"/>
        <rFont val="Times New Roman"/>
        <family val="1"/>
      </rPr>
      <t>en années</t>
    </r>
  </si>
  <si>
    <t>Dette au 31/12 / hab, échelle de droite</t>
  </si>
  <si>
    <t>RAC RSA / hab France entière</t>
  </si>
  <si>
    <t>Ep. Brute / hab France entière</t>
  </si>
  <si>
    <t>Décomposition du R disponible en fonction de la part du RSA</t>
  </si>
  <si>
    <t>Revenu déclaré</t>
  </si>
  <si>
    <t>RSA</t>
  </si>
  <si>
    <t>Minima sociaux (sauf RSA)</t>
  </si>
  <si>
    <t>PPA</t>
  </si>
  <si>
    <t>Prestations familiales</t>
  </si>
  <si>
    <t>Prestations logements</t>
  </si>
  <si>
    <t>Revenus financiers imputés</t>
  </si>
  <si>
    <t>Impôts directs</t>
  </si>
  <si>
    <t>Moins de 10%</t>
  </si>
  <si>
    <t>Entre 10 et 25%</t>
  </si>
  <si>
    <t>Entre 25 et 50%</t>
  </si>
  <si>
    <t>Au moins 50%</t>
  </si>
  <si>
    <t>BRSA bénéficiant de la PPA</t>
  </si>
  <si>
    <t>BRSA ne bénéficiant pas de la PPA</t>
  </si>
  <si>
    <t>BRSA</t>
  </si>
  <si>
    <t>Femme seule avec enfant</t>
  </si>
  <si>
    <t>Etranger</t>
  </si>
  <si>
    <t>Faible niveau de diplôme</t>
  </si>
  <si>
    <t>Residant en zone rurale</t>
  </si>
  <si>
    <t>Jeune de moins de 25 ans</t>
  </si>
  <si>
    <t>Jeune entre 25 et 29 ans</t>
  </si>
  <si>
    <t>Senior d'au moins 60 ans</t>
  </si>
  <si>
    <t>Résidant en QPV</t>
  </si>
  <si>
    <t>Taux et intensité de la pauvreté, en fonction de la part de RSA dans les revenus</t>
  </si>
  <si>
    <t>Périmètre</t>
  </si>
  <si>
    <t>Taux pauvreté</t>
  </si>
  <si>
    <t>Intensité</t>
  </si>
  <si>
    <t>Moyenne niveau</t>
  </si>
  <si>
    <t>Premier quartile niveau de vie</t>
  </si>
  <si>
    <t>Médiane niveau</t>
  </si>
  <si>
    <t>Troisième quartile niveau</t>
  </si>
  <si>
    <t>à 60%</t>
  </si>
  <si>
    <t>de la pauvreté</t>
  </si>
  <si>
    <t>de vie</t>
  </si>
  <si>
    <t>Ménage</t>
  </si>
  <si>
    <t>BRSA (tous)</t>
  </si>
  <si>
    <t>BRSA sans PPA</t>
  </si>
  <si>
    <t>BRSA avec PPA</t>
  </si>
  <si>
    <t>Suivant la part de RSA dans leur revenu</t>
  </si>
  <si>
    <t>Champ : France métropolitaine, individus vivant dans un ménage dont le revenu déclaré est positif ou nul et dont la personne de référence n'est pas étudiante.</t>
  </si>
  <si>
    <t>Source : Juridictions financières d’après ERFS 2018</t>
  </si>
  <si>
    <t>Effet de la redistribution sur le taux de pauvreté, l’intensité de la pauvreté et le seuil de pauvreté (2018)</t>
  </si>
  <si>
    <t>Taux de pauvreté : niveau</t>
  </si>
  <si>
    <t>Effet en niveau sur le taux de pauvreté</t>
  </si>
  <si>
    <t>Intensité de la pauvreté : niveau</t>
  </si>
  <si>
    <t>Effet en niveau sur l'intensité de la pauvreté</t>
  </si>
  <si>
    <t>Seuil de pauvreté : niveau</t>
  </si>
  <si>
    <t>Effet en niveau sur le seuil de pauvreté</t>
  </si>
  <si>
    <t>Revenu initial</t>
  </si>
  <si>
    <t>Allocations logement</t>
  </si>
  <si>
    <t>Minima sociaux hors RSA</t>
  </si>
  <si>
    <t>Garantie jeunes</t>
  </si>
  <si>
    <t>Prime d'activité</t>
  </si>
  <si>
    <t>Revenu disponible</t>
  </si>
  <si>
    <t>Note : Le revenu initial comprend les revenus d’activité, les revenus de remplacement, les pensions alimentaires et les revenus du patrimoine.</t>
  </si>
  <si>
    <t>Champ : France métropolitaine, personnes vivant dans un logement ordinaire, dont le revenu déclaré au fisc est positif ou nul et dont la personne de référence n’est pas étudiante.</t>
  </si>
  <si>
    <t>Source : Juridictions financières, d’après traitement DREES, ERFS 2018</t>
  </si>
  <si>
    <t>Tableau n° 12 : les taux de privation des bénéficiaires du RSA
et des non bénéficiaires en 2018 pour une sélection d’items</t>
  </si>
  <si>
    <t>Privations</t>
  </si>
  <si>
    <t>Non BRSA</t>
  </si>
  <si>
    <t>Tous</t>
  </si>
  <si>
    <t>Insuffisances de ressources</t>
  </si>
  <si>
    <t>Découverts bancaires fréquents</t>
  </si>
  <si>
    <t>Revenu insuffisant pour équilibrer le budget du ménage</t>
  </si>
  <si>
    <t>Puiser dans ses économies pour équilibrer le budget</t>
  </si>
  <si>
    <t>Ne disposer d’aucune épargne</t>
  </si>
  <si>
    <t>Considérer sa situation financière comme difficile</t>
  </si>
  <si>
    <t>Retards de paiements : avoir été dans l’impossibilité de payer, ces 12 derniers mois</t>
  </si>
  <si>
    <t>Des factures d’électricité ou gaz</t>
  </si>
  <si>
    <t>Des loyers</t>
  </si>
  <si>
    <t>Restrictions de consommation : les moyens financiers ne permettent pas de :</t>
  </si>
  <si>
    <t>Maintenir le logement à bonne température</t>
  </si>
  <si>
    <t>Acheter de la viande ou équivalent</t>
  </si>
  <si>
    <t>Posséder deux paires de chaussures</t>
  </si>
  <si>
    <t>Ne pas faire de repas par manque d’argent (au moins une fois au cours des deux dernières semaines)</t>
  </si>
  <si>
    <t>Difficultés de logement</t>
  </si>
  <si>
    <t>Surpeuplement</t>
  </si>
  <si>
    <t>Difficulté à chauffer</t>
  </si>
  <si>
    <t xml:space="preserve">Taux de pauvreté en conditions de vie </t>
  </si>
  <si>
    <t>(au moins 8 privations sur 27)</t>
  </si>
  <si>
    <t>Source : Juridictions financières, exploitation SRCV 2018</t>
  </si>
  <si>
    <t>Tableau n° 13 : niveau de vie mensuel des bénéficiaires du RSA
en fonction de leur ancienneté dans le dispositif (2018)</t>
  </si>
  <si>
    <t>Niveau de vie mensuel</t>
  </si>
  <si>
    <t>(en euros)</t>
  </si>
  <si>
    <t>Moy</t>
  </si>
  <si>
    <r>
      <t>1</t>
    </r>
    <r>
      <rPr>
        <b/>
        <vertAlign val="superscript"/>
        <sz val="8"/>
        <color rgb="FF000000"/>
        <rFont val="Times New Roman"/>
        <family val="1"/>
      </rPr>
      <t>er</t>
    </r>
    <r>
      <rPr>
        <b/>
        <sz val="8"/>
        <color rgb="FF000000"/>
        <rFont val="Times New Roman"/>
        <family val="1"/>
      </rPr>
      <t xml:space="preserve"> quart.</t>
    </r>
  </si>
  <si>
    <t>Méd.</t>
  </si>
  <si>
    <r>
      <t>3</t>
    </r>
    <r>
      <rPr>
        <b/>
        <vertAlign val="superscript"/>
        <sz val="8"/>
        <color rgb="FF000000"/>
        <rFont val="Times New Roman"/>
        <family val="1"/>
      </rPr>
      <t>e</t>
    </r>
    <r>
      <rPr>
        <b/>
        <sz val="8"/>
        <color rgb="FF000000"/>
        <rFont val="Times New Roman"/>
        <family val="1"/>
      </rPr>
      <t xml:space="preserve"> quart.</t>
    </r>
  </si>
  <si>
    <t>Un an ou moins au RSA</t>
  </si>
  <si>
    <t>Un à trois ans de suite au RSA</t>
  </si>
  <si>
    <t>Au moins trois ans de suite au RSA</t>
  </si>
  <si>
    <t>Pas au RSA</t>
  </si>
  <si>
    <t>Précisions méthodologiques : utilisation de pondérations longitudinales redressées</t>
  </si>
  <si>
    <t>Source : Juridictions financières, d’après SRCV 2018</t>
  </si>
  <si>
    <t>Tableau n° 14 : privations liées aux conditions de vie pour les bénéficiaires du RSA en fonction de leur ancienneté dans le dispositif</t>
  </si>
  <si>
    <t>Taux PCV</t>
  </si>
  <si>
    <t>Nombre de privations liées aux conditions de vie</t>
  </si>
  <si>
    <r>
      <t>1</t>
    </r>
    <r>
      <rPr>
        <b/>
        <vertAlign val="superscript"/>
        <sz val="8"/>
        <color theme="1"/>
        <rFont val="Times New Roman"/>
        <family val="1"/>
      </rPr>
      <t>er</t>
    </r>
    <r>
      <rPr>
        <b/>
        <sz val="8"/>
        <color theme="1"/>
        <rFont val="Times New Roman"/>
        <family val="1"/>
      </rPr>
      <t xml:space="preserve"> quart.</t>
    </r>
  </si>
  <si>
    <r>
      <t>3</t>
    </r>
    <r>
      <rPr>
        <b/>
        <vertAlign val="superscript"/>
        <sz val="8"/>
        <color theme="1"/>
        <rFont val="Times New Roman"/>
        <family val="1"/>
      </rPr>
      <t>e</t>
    </r>
    <r>
      <rPr>
        <b/>
        <sz val="8"/>
        <color theme="1"/>
        <rFont val="Times New Roman"/>
        <family val="1"/>
      </rPr>
      <t xml:space="preserve"> quart.</t>
    </r>
  </si>
  <si>
    <t>Graphique n° 9 : taux de pauvreté des bénéficiaires du RSA
selon les profils types</t>
  </si>
  <si>
    <t>Taux de pauvreté monétaire 60%</t>
  </si>
  <si>
    <t>Taux de pauvreté monétaire 50%</t>
  </si>
  <si>
    <t>Taux de pauvreté monétaire 40%</t>
  </si>
  <si>
    <t>Taux de pauvreté monétaire des BRSA 60%</t>
  </si>
  <si>
    <t>Taux de pauvreté monétaire des BRSA 50%</t>
  </si>
  <si>
    <t>Taux de pauvreté monétaire des BRSA 40%</t>
  </si>
  <si>
    <t>Intensité de la pauvreté 60 %</t>
  </si>
  <si>
    <t>Intensité de la pauvreté 50 %</t>
  </si>
  <si>
    <t>Intensité de la pauvreté 40 %</t>
  </si>
  <si>
    <t>1er quartile niveau de vie</t>
  </si>
  <si>
    <t>Médiane niveau de vie</t>
  </si>
  <si>
    <t>3er quartile niveau de vie</t>
  </si>
  <si>
    <t>Tableau n° 15 : effet de la redistribution sur le taux de pauvreté, l’intensité de la pauvreté et le seuil de pauvreté à 50 % et 40 % (2018)</t>
  </si>
  <si>
    <t>Taux de pauvreté : niveau</t>
  </si>
  <si>
    <t>Intensité de la pauvreté : niveau</t>
  </si>
  <si>
    <t>Seuil de pauvreté : niveau</t>
  </si>
  <si>
    <t>Seuil à 60 %</t>
  </si>
  <si>
    <t>-0.8</t>
  </si>
  <si>
    <t>-0.03</t>
  </si>
  <si>
    <t>-135</t>
  </si>
  <si>
    <t>-1.9</t>
  </si>
  <si>
    <t>-6</t>
  </si>
  <si>
    <t>29</t>
  </si>
  <si>
    <t>-2</t>
  </si>
  <si>
    <t>4</t>
  </si>
  <si>
    <t>-0.4</t>
  </si>
  <si>
    <t>-4.1</t>
  </si>
  <si>
    <t>1</t>
  </si>
  <si>
    <t>-1.3</t>
  </si>
  <si>
    <t>-2.9</t>
  </si>
  <si>
    <t>5</t>
  </si>
  <si>
    <t>-0.05</t>
  </si>
  <si>
    <t>-0.3</t>
  </si>
  <si>
    <t>0</t>
  </si>
  <si>
    <t>-1.1</t>
  </si>
  <si>
    <t>-0.9</t>
  </si>
  <si>
    <t>3</t>
  </si>
  <si>
    <t>-7.5</t>
  </si>
  <si>
    <t>-20.22</t>
  </si>
  <si>
    <t>-93</t>
  </si>
  <si>
    <t>Seuil à 50 %</t>
  </si>
  <si>
    <t>-0.7</t>
  </si>
  <si>
    <t>-0.18</t>
  </si>
  <si>
    <t>-113</t>
  </si>
  <si>
    <t>-2.3</t>
  </si>
  <si>
    <t>-4.9</t>
  </si>
  <si>
    <t>24</t>
  </si>
  <si>
    <t>-2.4</t>
  </si>
  <si>
    <t>-6.5</t>
  </si>
  <si>
    <t>-1</t>
  </si>
  <si>
    <t>-9.9</t>
  </si>
  <si>
    <t>-1.5</t>
  </si>
  <si>
    <t>-3.2</t>
  </si>
  <si>
    <t>-0.09</t>
  </si>
  <si>
    <t>-0.5</t>
  </si>
  <si>
    <t>-9</t>
  </si>
  <si>
    <t>-25.51</t>
  </si>
  <si>
    <t>-79</t>
  </si>
  <si>
    <t>Seuil à 40 %</t>
  </si>
  <si>
    <t>0.89</t>
  </si>
  <si>
    <t>-90</t>
  </si>
  <si>
    <t>-7</t>
  </si>
  <si>
    <t>19</t>
  </si>
  <si>
    <t>-8</t>
  </si>
  <si>
    <t>-2.1</t>
  </si>
  <si>
    <t>-1.4</t>
  </si>
  <si>
    <t>-5.4</t>
  </si>
  <si>
    <t>-0.08</t>
  </si>
  <si>
    <t>-0.6</t>
  </si>
  <si>
    <t>1.2</t>
  </si>
  <si>
    <t>-9.3</t>
  </si>
  <si>
    <t>-28.23</t>
  </si>
  <si>
    <t>-63</t>
  </si>
  <si>
    <t>Champ : France métropolitaine, personnes appartenant à un ménage vivant dans un logement ordinaire, dont le revenu déclaré au fisc est positif ou nul et dont la personne de référence n’est pas étudiante.</t>
  </si>
  <si>
    <t>Source : Juridictions financières, d’après traitement DREES, ERFS 2018.</t>
  </si>
  <si>
    <t>Tableau n° 16 : taux et intensité de la pauvreté à 50 % et à 40 %,
en fonction de la part de RSA dans les revenus (2018)</t>
  </si>
  <si>
    <t>Taux pauvreté à 50%</t>
  </si>
  <si>
    <t>Taux pauvreté à 40%</t>
  </si>
  <si>
    <t>Intensité de la pauvreté à 50%</t>
  </si>
  <si>
    <t>Intensité de la pauvreté à 40%</t>
  </si>
  <si>
    <t>Tableau n° 17 : taux et intensité de la pauvreté des ménages
en fonction du poids du RSA dans leurs revenus (2018)</t>
  </si>
  <si>
    <t>Taux de pauvreté</t>
  </si>
  <si>
    <t>Intensité de la pauvreté</t>
  </si>
  <si>
    <t>à 50%</t>
  </si>
  <si>
    <t>à 40%</t>
  </si>
  <si>
    <r>
      <t>Ménage</t>
    </r>
    <r>
      <rPr>
        <sz val="9"/>
        <color theme="1"/>
        <rFont val="Times New Roman"/>
        <family val="1"/>
      </rPr>
      <t>s (tous)</t>
    </r>
  </si>
  <si>
    <t>Ménages avec un actif à mi-temps payé au SMIC (niveau de vie en % du seuil de pauvreté)</t>
  </si>
  <si>
    <t>Personne seule</t>
  </si>
  <si>
    <t xml:space="preserve">Isolé 1 enfant </t>
  </si>
  <si>
    <t xml:space="preserve">Isolé 2 enfants </t>
  </si>
  <si>
    <t xml:space="preserve">Isolé 3 enfants </t>
  </si>
  <si>
    <t>Couple sans enfant</t>
  </si>
  <si>
    <t>Couple 1 enfant</t>
  </si>
  <si>
    <t>Couple 2 enfants</t>
  </si>
  <si>
    <t>Couple 3 enfants</t>
  </si>
  <si>
    <t>Ménages sans revenu d'activité (niveau de vie en % du seuil de pauvreté)</t>
  </si>
  <si>
    <t>Niveau de vie du ménage avec un SMIC à mi-temps en % du niveau de vie du même ménage sans revenu d'activité</t>
  </si>
  <si>
    <t>Célibataire sans enfant</t>
  </si>
  <si>
    <t xml:space="preserve">Isolé avec 1 enfant </t>
  </si>
  <si>
    <t>Isolé avec 2 enfants</t>
  </si>
  <si>
    <t>Isolé avec 3 enfants</t>
  </si>
  <si>
    <t>Couple avec 1 enfant</t>
  </si>
  <si>
    <t>Couple avec 2 enfants</t>
  </si>
  <si>
    <t>Couple avec 3 enfants</t>
  </si>
  <si>
    <t>Epargne brute, reste à charge RSA (hors DMTO) et capacité de désendettement des départements depuis 2009</t>
  </si>
  <si>
    <t>Source : Juridictions financières, d’après données DGCL</t>
  </si>
  <si>
    <t>Sources : juridictions financières</t>
  </si>
  <si>
    <t>Allocataires</t>
  </si>
  <si>
    <t>Adultes bénéficiaires</t>
  </si>
  <si>
    <t>Population couverte</t>
  </si>
  <si>
    <t>Dépenses</t>
  </si>
  <si>
    <t>*En millions d’€ constants 2019 pour les dépenses du RSA (comprenant les indus et les rappels)</t>
  </si>
  <si>
    <t>Source : DREES Minima sociaux - données de dépenses par dispositif</t>
  </si>
  <si>
    <t>Graphique n°2 : évolution des effectifs et des dépenses du RSA</t>
  </si>
  <si>
    <t>Tableau n° 1 : estimation de la dépense associée au RSA (en M€)</t>
  </si>
  <si>
    <t>% en 2019</t>
  </si>
  <si>
    <t>Allocations RSA  (dont RSO, prime de Noël et prime d'activité)</t>
  </si>
  <si>
    <t>dont dépenses de RSA</t>
  </si>
  <si>
    <t>dont prime de Noël</t>
  </si>
  <si>
    <t>Dépenses d’insertion</t>
  </si>
  <si>
    <t>Dont financées par les Départements (1)</t>
  </si>
  <si>
    <t>Dont financées par le FAPI et le FALPAE</t>
  </si>
  <si>
    <t>Dont dispositifs co-financés par l’État (CUI-CAE, CUI-CIE, IAE…)</t>
  </si>
  <si>
    <t>Dont prises en charge par Pôle emploi</t>
  </si>
  <si>
    <t>Dépenses de gestion administrative</t>
  </si>
  <si>
    <t>des départements (2)</t>
  </si>
  <si>
    <t>des CAF et CMSA</t>
  </si>
  <si>
    <t>TOTAL</t>
  </si>
  <si>
    <t>Dépenses d'allocation par allocataire (en €)</t>
  </si>
  <si>
    <t>Dépenses d'insertion par allocataire (en €)</t>
  </si>
  <si>
    <t>Dépenses de gestion par allocataire (en €)</t>
  </si>
  <si>
    <t>Dépenses totales par allocataire (en €)</t>
  </si>
  <si>
    <t>(1) Les systèmes d’information ne permettent pas de détailler le contenu de ces dépenses. Elles peuvent donc potentiellement inclure des subventions versées par l’État dans le cadre du FAPI ou du FALPAE et des financements octroyés à des partenaires tels que Pôle emploi.</t>
  </si>
  <si>
    <t>Sources : Juridictions financières et données DREES</t>
  </si>
  <si>
    <t>(2) Cette estimation est issue d’une extrapolation nationale à partir des dépenses de gestion déclarées par les neuf départements de l’échantillon.</t>
  </si>
  <si>
    <t>dont RSO</t>
  </si>
  <si>
    <t>dont prime d'activité</t>
  </si>
  <si>
    <t>en millions d'€</t>
  </si>
  <si>
    <t>Dépenses brutes d'insertion (hors CUI)</t>
  </si>
  <si>
    <t>Contrats uniques d'insertion (CUI)</t>
  </si>
  <si>
    <t>Autres dépenses d’insertion</t>
  </si>
  <si>
    <t>Total des dépenses d'insertion</t>
  </si>
  <si>
    <t>Dépense par allocataire accompagné</t>
  </si>
  <si>
    <t>Dépenses d'insertion / dépenses d'allocations et d'insertion</t>
  </si>
  <si>
    <t>Périmètre : Estimation France entière (hors Mayotte)</t>
  </si>
  <si>
    <t>Précision méthodologique : sont ici pris en compte les allocataires orientés vers une structure d’accompagnement autre que Pôle emploi.</t>
  </si>
  <si>
    <t>Source : Juridictions financières d’après DREES, Les dépenses d'aide sociale départementale.</t>
  </si>
  <si>
    <t>Tableau n° 2 : évolution des dépenses d'insertion des départements</t>
  </si>
  <si>
    <r>
      <rPr>
        <b/>
        <i/>
        <sz val="8"/>
        <color theme="1"/>
        <rFont val="Times New Roman"/>
        <family val="1"/>
      </rPr>
      <t xml:space="preserve">Note : </t>
    </r>
    <r>
      <rPr>
        <i/>
        <sz val="8"/>
        <color theme="1"/>
        <rFont val="Times New Roman"/>
        <family val="1"/>
      </rPr>
      <t xml:space="preserve">À partir d’environ 1,15 smic, la courbe associée au revenu disponible décroche pour se situer en dessous de la somme des revenus considérés : la partie située entre cette somme et le revenu disponible représente le versement de l’impôt sur le revenu.
</t>
    </r>
    <r>
      <rPr>
        <b/>
        <i/>
        <sz val="8"/>
        <color theme="1"/>
        <rFont val="Times New Roman"/>
        <family val="1"/>
      </rPr>
      <t>Lecture :</t>
    </r>
    <r>
      <rPr>
        <i/>
        <sz val="8"/>
        <color theme="1"/>
        <rFont val="Times New Roman"/>
        <family val="1"/>
      </rPr>
      <t xml:space="preserve"> Un ménage constitué d’une personne seule, sans enfant, locataire et sans revenu d’activité perçoit 270 euros d’aide au logement et 505 euros de RSA (y compris prime de Noël) par mois.
</t>
    </r>
    <r>
      <rPr>
        <b/>
        <i/>
        <sz val="8"/>
        <color theme="1"/>
        <rFont val="Times New Roman"/>
        <family val="1"/>
      </rPr>
      <t xml:space="preserve">Champ : </t>
    </r>
    <r>
      <rPr>
        <i/>
        <sz val="8"/>
        <color theme="1"/>
        <rFont val="Times New Roman"/>
        <family val="1"/>
      </rPr>
      <t>France métropolitaine au 1</t>
    </r>
    <r>
      <rPr>
        <i/>
        <vertAlign val="superscript"/>
        <sz val="8"/>
        <color theme="1"/>
        <rFont val="Times New Roman"/>
        <family val="1"/>
      </rPr>
      <t>er</t>
    </r>
    <r>
      <rPr>
        <i/>
        <sz val="8"/>
        <color theme="1"/>
        <rFont val="Times New Roman"/>
        <family val="1"/>
      </rPr>
      <t xml:space="preserve"> janvier 2020.
</t>
    </r>
    <r>
      <rPr>
        <b/>
        <i/>
        <sz val="8"/>
        <color theme="1"/>
        <rFont val="Times New Roman"/>
        <family val="1"/>
      </rPr>
      <t>Source :</t>
    </r>
    <r>
      <rPr>
        <i/>
        <sz val="8"/>
        <color theme="1"/>
        <rFont val="Times New Roman"/>
        <family val="1"/>
      </rPr>
      <t xml:space="preserve"> Drees, 2020 : Minima sociaux et prestations sociales en 2018</t>
    </r>
  </si>
  <si>
    <t xml:space="preserve">Revenu disponible </t>
  </si>
  <si>
    <t xml:space="preserve">Allocations logement </t>
  </si>
  <si>
    <t>Prime d’activité</t>
  </si>
  <si>
    <t>RSA (et prime de Noël)</t>
  </si>
  <si>
    <t xml:space="preserve">Revenu d’activité net   </t>
  </si>
  <si>
    <t xml:space="preserve">Revenu d’activité mensuel net (en % du smic net à temps plein) </t>
  </si>
  <si>
    <t>Graphique n° 11 : ressources mensuelles d’un célibataire sans enfant, en fonction de ses revenus du travail</t>
  </si>
  <si>
    <t>Source : Anne et L’Horty, 2002</t>
  </si>
  <si>
    <t>Champ : couple avec deux enfants, en moyenne sur les dix villes, barèmes de l’année 2001.</t>
  </si>
  <si>
    <t>Lecture : en moyenne sur les dix localités, les revenus de transferts d’un couple sans emploi avec deux enfants sont proches de 15 000 euros par an hors droits connexes, et 20 000 euros par an lorsque l’on prend en compte ces derniers. Pour bénéficier d’un revenu équivalent en occupant un emploi, il faut que le couple cumule 15 550 euros de revenus d’activité, correspondant à une durée hebdomadaire de 44 h 30 au Smic sur l’année.</t>
  </si>
  <si>
    <t>Graphique n° 12 : revenu net en fonction du revenu brut pour un couple avec deux enfants (2001)</t>
  </si>
  <si>
    <t>Source : Anne et L’Horty, 2021</t>
  </si>
  <si>
    <r>
      <t>Champ : Paris (14</t>
    </r>
    <r>
      <rPr>
        <i/>
        <vertAlign val="superscript"/>
        <sz val="8"/>
        <color theme="1"/>
        <rFont val="Times New Roman"/>
        <family val="1"/>
      </rPr>
      <t>e</t>
    </r>
    <r>
      <rPr>
        <i/>
        <sz val="8"/>
        <color theme="1"/>
        <rFont val="Times New Roman"/>
        <family val="1"/>
      </rPr>
      <t xml:space="preserve"> et 19</t>
    </r>
    <r>
      <rPr>
        <i/>
        <vertAlign val="superscript"/>
        <sz val="8"/>
        <color theme="1"/>
        <rFont val="Times New Roman"/>
        <family val="1"/>
      </rPr>
      <t>e</t>
    </r>
    <r>
      <rPr>
        <i/>
        <sz val="8"/>
        <color theme="1"/>
        <rFont val="Times New Roman"/>
        <family val="1"/>
      </rPr>
      <t xml:space="preserve"> arrondissement)</t>
    </r>
  </si>
  <si>
    <t>C : couple sans enfant (0), avec un enfant (1), deux enfants (2) ou trois enfants (3)</t>
  </si>
  <si>
    <t>I : parent isolé avec un enfant de moins de 3 ans (3-) ou de plus de 3 ans (3+)</t>
  </si>
  <si>
    <t>PS : personne seule sans enfant</t>
  </si>
  <si>
    <t>Légende :</t>
  </si>
  <si>
    <t>Graphique n° 13 : revenu disponible par type de ménage à Paris (2020)</t>
  </si>
  <si>
    <t>Source : juridictions financières, d’après ENIACRAMS</t>
  </si>
  <si>
    <t>Sortie RSA et PPA, et sans emploi</t>
  </si>
  <si>
    <t>Sortie RSA et PPA, et en emploi</t>
  </si>
  <si>
    <t>PPA seule</t>
  </si>
  <si>
    <t>Cumul RSA et PPA</t>
  </si>
  <si>
    <t>Année 7</t>
  </si>
  <si>
    <t>Année 6</t>
  </si>
  <si>
    <t>Année 5</t>
  </si>
  <si>
    <t>Année 4</t>
  </si>
  <si>
    <t>Année 3</t>
  </si>
  <si>
    <t>Année 2</t>
  </si>
  <si>
    <t>Année 1</t>
  </si>
  <si>
    <t>Graphique n° 14 : suivi d’une cohorte d’entrants au RSA</t>
  </si>
  <si>
    <t>Source : Juridictions financières d’après ENIACRAMS</t>
  </si>
  <si>
    <t>Étranger</t>
  </si>
  <si>
    <t>Résidant en zone rurale</t>
  </si>
  <si>
    <t>Global</t>
  </si>
  <si>
    <t>Tableau n° 18 : halo des personnes continûment au RSA</t>
  </si>
  <si>
    <t>Source : Juridictions financières, d’après l’enquête auprès des sortants des listes de Pôle emploi</t>
  </si>
  <si>
    <t>+ 5 à 6 points</t>
  </si>
  <si>
    <t xml:space="preserve">Ancienneté de 6 mois à 1 an </t>
  </si>
  <si>
    <t>- 6 points</t>
  </si>
  <si>
    <t xml:space="preserve">Avoir 50 ans ou plus </t>
  </si>
  <si>
    <t>+ 4 points</t>
  </si>
  <si>
    <t xml:space="preserve">Niveau de qualification élevé </t>
  </si>
  <si>
    <t>- 15 points</t>
  </si>
  <si>
    <t>Travailleur handicap</t>
  </si>
  <si>
    <t>+ 7 à 11 points</t>
  </si>
  <si>
    <t xml:space="preserve">Niveau de formation élevé </t>
  </si>
  <si>
    <t>- 16 points</t>
  </si>
  <si>
    <t xml:space="preserve">Bénéficiaire du RSA </t>
  </si>
  <si>
    <t>+ 9 points</t>
  </si>
  <si>
    <t xml:space="preserve">Habiter en métropole </t>
  </si>
  <si>
    <t>Facteurs ayant un impact négatif</t>
  </si>
  <si>
    <t>Facteurs ayant un impact positif</t>
  </si>
  <si>
    <t>Tableau n° 19 : caractéristiques favorisant les sorties en emploi</t>
  </si>
  <si>
    <t>- 2 points</t>
  </si>
  <si>
    <t>+ 5 points</t>
  </si>
  <si>
    <t xml:space="preserve">Travailleur handicapé </t>
  </si>
  <si>
    <t>+ 5 à 10 points</t>
  </si>
  <si>
    <t>- 7 points</t>
  </si>
  <si>
    <t xml:space="preserve">Avoir plus de 50 ans </t>
  </si>
  <si>
    <t>Habiter en métropole</t>
  </si>
  <si>
    <t>Tableau n° 20 : caractéristiques favorisant les sorties en emploi parmi les bénéficiaires du RSA</t>
  </si>
  <si>
    <t>Source : Juridictions financières d’après ENIACRAMS et enquêtes « tous actifs »</t>
  </si>
  <si>
    <t>De 4 à 5 ans</t>
  </si>
  <si>
    <t>De 3 à 4 ans</t>
  </si>
  <si>
    <t>De 2 à 3 ans</t>
  </si>
  <si>
    <t>De 1 à 2 ans</t>
  </si>
  <si>
    <t>De 6 mois à 1 an</t>
  </si>
  <si>
    <t>De 1 à 6 mois</t>
  </si>
  <si>
    <t>0 mois</t>
  </si>
  <si>
    <t>Graphique n° 15 : répartition des durées cumulées en emploi (en %)</t>
  </si>
  <si>
    <t>+ 6 points</t>
  </si>
  <si>
    <t>- 5 points</t>
  </si>
  <si>
    <t xml:space="preserve">Habiter en ZUS </t>
  </si>
  <si>
    <t xml:space="preserve">Femme </t>
  </si>
  <si>
    <t>- 8 points</t>
  </si>
  <si>
    <t>+ 3 à 13 points</t>
  </si>
  <si>
    <t>Bénéficiaire du RSA</t>
  </si>
  <si>
    <t>+ 12 à 18 points</t>
  </si>
  <si>
    <t>Avoir entre 25 et 30 ans</t>
  </si>
  <si>
    <t>Tableau n° 21 : caractéristiques favorisant les sorties en emploi durable</t>
  </si>
  <si>
    <t>Source : Pôle emploi</t>
  </si>
  <si>
    <t>Nombre de demandeurs d’emploi suivis par conseiller</t>
  </si>
  <si>
    <t>Renforcé</t>
  </si>
  <si>
    <t>Guidé</t>
  </si>
  <si>
    <t>Suivi</t>
  </si>
  <si>
    <t>Type d’accompagnement</t>
  </si>
  <si>
    <t>Tableau n° 25 : nombre moyen de demandeurs d’emploi suivis par conseiller de Pôle emploi (2019)</t>
  </si>
  <si>
    <t>La catégorie « autres » regroupe les autres formes d’accompagnement essentiellement réalisés par des partenaires de Pôle emploi, au premier rang desquels les missions locales (destinées aux jeunes) et Cap emploi (pour les personnes handicapées).</t>
  </si>
  <si>
    <t>Précisions méthodologiques : France entière, DEFM A à E, décembre 2019</t>
  </si>
  <si>
    <t>Tous demandeurs d’emploi </t>
  </si>
  <si>
    <t>du RSA </t>
  </si>
  <si>
    <t>Bénéficiaires</t>
  </si>
  <si>
    <t>Tableau n° 26 : répartition des bénéficiaires du RSA entre types d’accompagnement de Pôle emploi (2019)</t>
  </si>
  <si>
    <t>Mises en contact : propositions d’offres d’emploi par un conseiller de Pôle emploi, promotions du profil du demandeur d’emploi auprès d’un employeur, mises en relation entre le demandeur d’emploi et un employeur par le conseiller.</t>
  </si>
  <si>
    <t>Prestations proposées et réalisées : toutes les prestations et formations : ateliers, mises en situation en milieu professionnel, entrées en formation, actions d’aide à la réalisation de projet, actions de recherche d'emploi, etc.</t>
  </si>
  <si>
    <t>Précisions méthodologiques : Entretiens et contacts : ensemble des entretiens physiques, téléphoniques et par courriel.</t>
  </si>
  <si>
    <t xml:space="preserve">Écart </t>
  </si>
  <si>
    <t>Tous DE</t>
  </si>
  <si>
    <t>Mises en contact</t>
  </si>
  <si>
    <t>Prestations réalisées</t>
  </si>
  <si>
    <t>Prestations proposées</t>
  </si>
  <si>
    <t>Entretiens et contacts</t>
  </si>
  <si>
    <t>Tableau n° 27 : nombre annuel moyen d’actions d’accompagnement par demandeur d’emploi (2019)</t>
  </si>
  <si>
    <t>Source : Pôle emploi. Cohortes observées sur la période septembre 2019-février 2020</t>
  </si>
  <si>
    <t>Lecture : 32 % des bénéficiaires du RSA inscrits en accompagnement « suivi » n’ont eu ni entretien ni contact avec leur conseiller référent dans les six derniers mois (observation entre septembre 2019 et février 2020).</t>
  </si>
  <si>
    <t>Sans mise en contact</t>
  </si>
  <si>
    <t>Sans prestation réalisée</t>
  </si>
  <si>
    <t>Sans prestation proposée</t>
  </si>
  <si>
    <t>Sans contact</t>
  </si>
  <si>
    <t>Tableau n° 28 : bénéficiaires du RSA sans acte d’accompagnement dans les six derniers mois (2019)</t>
  </si>
  <si>
    <t>Précisions méthodologiques : numérateur : nombre de reprises d’emploi (quelle que soit leur durabilité) entre octobre de l'année N-1 et septembre de l'année N ; dénominateur : nombre de personnes inscrites en catégorie A et B à la fin du mois qui précède le mois d'accès à l'emploi.</t>
  </si>
  <si>
    <t>Écart</t>
  </si>
  <si>
    <t>Autres DE</t>
  </si>
  <si>
    <t>Tableau n° 29 : taux mensuels moyens d’accès à l'emploi, selon le type d'accompagnement (2019)</t>
  </si>
  <si>
    <t>Précisions méthodologiques : France entière, DEFM A à E.</t>
  </si>
  <si>
    <t>+ 1 6%</t>
  </si>
  <si>
    <t>(&gt; 2 ans)</t>
  </si>
  <si>
    <t xml:space="preserve">Très longue durée </t>
  </si>
  <si>
    <t>(&gt; 1 an)</t>
  </si>
  <si>
    <t>Longue durée</t>
  </si>
  <si>
    <t>Tableau n° 30 : ancienneté au chômage des personnes accompagnées par Pôle emploi (fin 2019)</t>
  </si>
  <si>
    <t xml:space="preserve">Objectifs du RSA </t>
  </si>
  <si>
    <t>Catégories de population considérée</t>
  </si>
  <si>
    <t>Taux d’atteinte (au sein de la catégorie)</t>
  </si>
  <si>
    <t>Taux d’atteinte (population-cible totale)</t>
  </si>
  <si>
    <t>Mesures utilisées</t>
  </si>
  <si>
    <t>Moyens convenables d’existence</t>
  </si>
  <si>
    <t>Bénéficiaires soumis ou non à droits et devoirs</t>
  </si>
  <si>
    <t>Non-recours à 30 %, fraude non comptabilisée</t>
  </si>
  <si>
    <t>Lutter contre</t>
  </si>
  <si>
    <t>la pauvreté</t>
  </si>
  <si>
    <t>Bénéficiaires soumis à droits et devoirs (ODED)</t>
  </si>
  <si>
    <t>Taux des ODED parmi les allocataires</t>
  </si>
  <si>
    <t>Encourager l’activité et aider à l’insertion sociale</t>
  </si>
  <si>
    <t>Bénéficiaires soumis à droits et devoirs + orientés</t>
  </si>
  <si>
    <t>Taux des orientés parmi les ODED</t>
  </si>
  <si>
    <t>Encourager l’activité</t>
  </si>
  <si>
    <t>Dont orientés vers un accompagnement professionnel (Pôle Emploi)</t>
  </si>
  <si>
    <t>41 % des orientés</t>
  </si>
  <si>
    <t>avec PPAE signé</t>
  </si>
  <si>
    <t>Estimation du taux des bénéficiaires ayant un PPAE signé</t>
  </si>
  <si>
    <t>Encourager l’activité / Aider à l’insertion sociale</t>
  </si>
  <si>
    <t>Dont orientés vers un  accompagnement socio-professionnel</t>
  </si>
  <si>
    <t>6 % des orientés</t>
  </si>
  <si>
    <t>50 % de CER signés</t>
  </si>
  <si>
    <t xml:space="preserve"> avec CER signé</t>
  </si>
  <si>
    <t>Taux des bénéficiaires ayant un CER signé</t>
  </si>
  <si>
    <t>Aider</t>
  </si>
  <si>
    <t>à l’insertion sociale</t>
  </si>
  <si>
    <t>Dont orientés vers un accompagnement social</t>
  </si>
  <si>
    <t>53 % des orientés</t>
  </si>
  <si>
    <t>avec CER signé</t>
  </si>
  <si>
    <t>Tableau n° 6 : estimations des taux de populations-cibles du RSA ayant un accompagnement contractualisé au 31 décembre 2019</t>
  </si>
  <si>
    <t>100 % de PPAE signés</t>
  </si>
  <si>
    <t>Source : Juridictions financières selon données Drees et Pôle Emploi</t>
  </si>
  <si>
    <t>Catégories</t>
  </si>
  <si>
    <t>dans la population des BRSA</t>
  </si>
  <si>
    <t>Caractéristiques en comparaison à la population en âge et en capacité de travailler et à la population des bénéficiaires du RSA</t>
  </si>
  <si>
    <t>Part dans l’échantillon</t>
  </si>
  <si>
    <t>Part chez les 15-69 ans</t>
  </si>
  <si>
    <t>Faibles niveaux</t>
  </si>
  <si>
    <t>de diplômes</t>
  </si>
  <si>
    <t>Surreprésentation des bénéficiaires de plus</t>
  </si>
  <si>
    <t>de 10 ans d’ancienneté</t>
  </si>
  <si>
    <t>Femmes seules avec enfant(s)</t>
  </si>
  <si>
    <t>Surreprésentation des 30-49 ans</t>
  </si>
  <si>
    <t>Résidants</t>
  </si>
  <si>
    <t>de zone rurale</t>
  </si>
  <si>
    <t>Sous-représentation par rapport à l’ensemble</t>
  </si>
  <si>
    <t>Surreprésentation des moins d’un an d’ancienneté et des plus de 10 ans</t>
  </si>
  <si>
    <t xml:space="preserve">Étrangers </t>
  </si>
  <si>
    <t>Surreprésentation des plus de 40 ans</t>
  </si>
  <si>
    <t>et des couples</t>
  </si>
  <si>
    <t>Au RSA depuis plus de 5 ans</t>
  </si>
  <si>
    <t xml:space="preserve">et moins de 10 ans </t>
  </si>
  <si>
    <t>Pas de caractéristiques marquées</t>
  </si>
  <si>
    <t>/</t>
  </si>
  <si>
    <t>Au RSA depuis plus de 10 ans</t>
  </si>
  <si>
    <t>Surreprésentation des personnes vivant en ville</t>
  </si>
  <si>
    <t>et de niveau de qualification faible</t>
  </si>
  <si>
    <t xml:space="preserve">Personnes de moins de 25 ans </t>
  </si>
  <si>
    <t>Forte sous-représentation par apport</t>
  </si>
  <si>
    <t>à la population en âge de travailler</t>
  </si>
  <si>
    <t>Surreprésentation de femmes, des personnes</t>
  </si>
  <si>
    <t>avec enfant, et des sans emploi</t>
  </si>
  <si>
    <t>Personnes</t>
  </si>
  <si>
    <t>de 25 à 29 ans</t>
  </si>
  <si>
    <t>Surreprésentation de personnes de nationalité française, des personnes diplômées du Bac</t>
  </si>
  <si>
    <t>ou BEP/CAP</t>
  </si>
  <si>
    <t xml:space="preserve">Personnes de plus de 60 ans </t>
  </si>
  <si>
    <t>Surreprésentation des hommes, sans enfant,</t>
  </si>
  <si>
    <t>des personnes étrangères, des personnes faiblement qualifiées</t>
  </si>
  <si>
    <t>Tableau n° 8 : profils types de bénéficiaires du RSA retenus pour l’évaluation</t>
  </si>
  <si>
    <t>Source : Juridictions financières à partir de données Drees (base ENIACRAMS, vague 2017)</t>
  </si>
  <si>
    <t xml:space="preserve">Pays </t>
  </si>
  <si>
    <t>Montant / personne seule</t>
  </si>
  <si>
    <t>Montant /</t>
  </si>
  <si>
    <t>couple + 1 enfant</t>
  </si>
  <si>
    <t>Commentaire</t>
  </si>
  <si>
    <t>Allemagne</t>
  </si>
  <si>
    <t>1 046 € à 1 124 €</t>
  </si>
  <si>
    <t>Danemark</t>
  </si>
  <si>
    <t>1 512 €</t>
  </si>
  <si>
    <t>4 018 €</t>
  </si>
  <si>
    <t>Sous condition</t>
  </si>
  <si>
    <t>après un an</t>
  </si>
  <si>
    <t>Soumis à impôts</t>
  </si>
  <si>
    <t>et cotisations sociales</t>
  </si>
  <si>
    <t>Espagne</t>
  </si>
  <si>
    <t>Finlande</t>
  </si>
  <si>
    <t>1 209 €</t>
  </si>
  <si>
    <t>1 016 €</t>
  </si>
  <si>
    <t>Italie</t>
  </si>
  <si>
    <t>1 080 €</t>
  </si>
  <si>
    <t>Dont 280 € d’aide</t>
  </si>
  <si>
    <t>au logement</t>
  </si>
  <si>
    <t>Royaume-Uni</t>
  </si>
  <si>
    <t>Y compris l’aide</t>
  </si>
  <si>
    <t>Tableau n° 9 : montants mensuels maximaux de dispositifs comparables au RSA dans quelques pays européens en 2020</t>
  </si>
  <si>
    <r>
      <t xml:space="preserve">Source : Juridictions financières d’après données MISSOC (fiches pays et tableaux comparatifs), note Cnaf, </t>
    </r>
    <r>
      <rPr>
        <sz val="8"/>
        <color theme="1"/>
        <rFont val="Times New Roman"/>
        <family val="1"/>
      </rPr>
      <t>Les Minima sociaux au sein de l’Union européenne de décembre 2020</t>
    </r>
    <r>
      <rPr>
        <i/>
        <sz val="8"/>
        <color theme="1"/>
        <rFont val="Times New Roman"/>
        <family val="1"/>
      </rPr>
      <t xml:space="preserve"> et rapport du Parlement européen, </t>
    </r>
    <r>
      <rPr>
        <sz val="8"/>
        <color theme="1"/>
        <rFont val="Times New Roman"/>
        <family val="1"/>
      </rPr>
      <t xml:space="preserve">Minimum Income Policies in EU Member States </t>
    </r>
    <r>
      <rPr>
        <i/>
        <sz val="8"/>
        <color theme="1"/>
        <rFont val="Times New Roman"/>
        <family val="1"/>
      </rPr>
      <t>de 2017.</t>
    </r>
  </si>
  <si>
    <t>Tableau n° 22 : part des personnes primo-orientées au 31/12 parmi celles soumises à droits et devoirs, en %</t>
  </si>
  <si>
    <t>Taux orientation</t>
  </si>
  <si>
    <t>Allier (03)</t>
  </si>
  <si>
    <t>ND</t>
  </si>
  <si>
    <t>Aude (11)</t>
  </si>
  <si>
    <t>Gironde (33)</t>
  </si>
  <si>
    <t>Ille-et-Vilaine (35)</t>
  </si>
  <si>
    <t>Pas-de-Calais (62)</t>
  </si>
  <si>
    <t>Bas-Rhin (67)</t>
  </si>
  <si>
    <t>Seine-Saint-Denis (93)</t>
  </si>
  <si>
    <t>Martinique (972)</t>
  </si>
  <si>
    <t>La Réunion (974)</t>
  </si>
  <si>
    <t>Source : Juridictions financières, d’après Drees, OARSA 2017-2019</t>
  </si>
  <si>
    <t>Organisme</t>
  </si>
  <si>
    <t>du service public de l’emploi autre que Pôle emploi</t>
  </si>
  <si>
    <t>Conseil départemental</t>
  </si>
  <si>
    <t>ou territorial</t>
  </si>
  <si>
    <t>Partenaires</t>
  </si>
  <si>
    <t>du conseil départemental : CAF, CCAS, etc.</t>
  </si>
  <si>
    <t>Source : Juridictions financières d’après Drees, OARSA 2019</t>
  </si>
  <si>
    <t>Tableau n° 23 : répartition des bénéficiaires du RSA entre opérateurs d’accompagnement (2019)</t>
  </si>
  <si>
    <t>Carte n° 1 : part des personnes ayant Pôle emploi comme organisme référent unique parmi les bénéficiaires du RSA orientés (fin 2018)</t>
  </si>
  <si>
    <t>Source : Drees, OARSA 2018</t>
  </si>
  <si>
    <t>Nbre de BRSA</t>
  </si>
  <si>
    <t>Taux de contrats observés</t>
  </si>
  <si>
    <t>Durée moyenne du contrat</t>
  </si>
  <si>
    <t xml:space="preserve">Taux de contrats périmés </t>
  </si>
  <si>
    <t>Nombre moyen d’actions par contrat</t>
  </si>
  <si>
    <t>% de contrats avec 1 action</t>
  </si>
  <si>
    <t>10 mois</t>
  </si>
  <si>
    <t>9,6 mois</t>
  </si>
  <si>
    <t>8,4 mois</t>
  </si>
  <si>
    <t>10,2 mois</t>
  </si>
  <si>
    <t>6,6 mois</t>
  </si>
  <si>
    <t>12 mois</t>
  </si>
  <si>
    <t>Actions : 9 types d'actions possibles : santé ; logement ; mobilité ; garde ; social autre ; formation ; embauche ; immersion ; professionnel autre.</t>
  </si>
  <si>
    <t>Source : Juridictions financières, analyse d'échantillons de CER tirés aléatoirement</t>
  </si>
  <si>
    <t>Tableau n° 24 : caractéristiques d’un échantillon de contrats dans neuf départements</t>
  </si>
  <si>
    <t>Département/territoire</t>
  </si>
  <si>
    <t>Part</t>
  </si>
  <si>
    <t xml:space="preserve">01-Ain </t>
  </si>
  <si>
    <t xml:space="preserve">02-Aisne </t>
  </si>
  <si>
    <t xml:space="preserve">03-Allier </t>
  </si>
  <si>
    <t xml:space="preserve">04-Alpes-de-Haute-Provence </t>
  </si>
  <si>
    <t xml:space="preserve">05-Hautes-Alpes </t>
  </si>
  <si>
    <t xml:space="preserve">06-Alpes-Maritimes </t>
  </si>
  <si>
    <t xml:space="preserve">07-Ardèche </t>
  </si>
  <si>
    <t xml:space="preserve">08-Ardennes </t>
  </si>
  <si>
    <t xml:space="preserve">09-Ariège </t>
  </si>
  <si>
    <t xml:space="preserve">10-Aube </t>
  </si>
  <si>
    <t xml:space="preserve">11-Aude </t>
  </si>
  <si>
    <t xml:space="preserve">12-Aveyron </t>
  </si>
  <si>
    <t xml:space="preserve">13-Bouches-du-Rhône </t>
  </si>
  <si>
    <t xml:space="preserve">14-Calvados </t>
  </si>
  <si>
    <t xml:space="preserve">15-Cantal </t>
  </si>
  <si>
    <t xml:space="preserve">16-Charente </t>
  </si>
  <si>
    <t xml:space="preserve">17-Charente-Maritime </t>
  </si>
  <si>
    <t xml:space="preserve">18-Cher </t>
  </si>
  <si>
    <t xml:space="preserve">19-Corrèze </t>
  </si>
  <si>
    <t xml:space="preserve">20-Corse </t>
  </si>
  <si>
    <t xml:space="preserve">21-Côte-d’Or </t>
  </si>
  <si>
    <t xml:space="preserve">22-Côtes-d’Armor </t>
  </si>
  <si>
    <t xml:space="preserve">23-Creuse </t>
  </si>
  <si>
    <t xml:space="preserve">24-Dordogne </t>
  </si>
  <si>
    <t xml:space="preserve">25-Doubs </t>
  </si>
  <si>
    <t xml:space="preserve">26-Drôme </t>
  </si>
  <si>
    <t xml:space="preserve">27-Eure </t>
  </si>
  <si>
    <t xml:space="preserve">28-Eure-et-Loir </t>
  </si>
  <si>
    <t xml:space="preserve">29-Finistère </t>
  </si>
  <si>
    <t xml:space="preserve">30-Gard </t>
  </si>
  <si>
    <t xml:space="preserve">31-Haute-Garonne </t>
  </si>
  <si>
    <t xml:space="preserve">32-Gers </t>
  </si>
  <si>
    <t xml:space="preserve">33-Gironde </t>
  </si>
  <si>
    <t xml:space="preserve">34-Hérault </t>
  </si>
  <si>
    <t xml:space="preserve">35-Ille-et-Vilaine </t>
  </si>
  <si>
    <t xml:space="preserve">ND </t>
  </si>
  <si>
    <t xml:space="preserve">36-Indre </t>
  </si>
  <si>
    <t xml:space="preserve">37-Indre-et-Loire </t>
  </si>
  <si>
    <t xml:space="preserve">38-Isère </t>
  </si>
  <si>
    <t xml:space="preserve">39-Jura </t>
  </si>
  <si>
    <t xml:space="preserve">40-Landes </t>
  </si>
  <si>
    <t xml:space="preserve">41-Loir-et-Cher </t>
  </si>
  <si>
    <t xml:space="preserve">42-Loire </t>
  </si>
  <si>
    <t xml:space="preserve">43-Haute-Loire </t>
  </si>
  <si>
    <t xml:space="preserve">44-Loire-Atlantique </t>
  </si>
  <si>
    <t xml:space="preserve">45-Loiret </t>
  </si>
  <si>
    <t xml:space="preserve">46-Lot </t>
  </si>
  <si>
    <t xml:space="preserve">47-Lot-et-Garonne </t>
  </si>
  <si>
    <t xml:space="preserve">48-Lozère </t>
  </si>
  <si>
    <t xml:space="preserve">49-Maine-et-Loire </t>
  </si>
  <si>
    <t xml:space="preserve">50-Manche </t>
  </si>
  <si>
    <t xml:space="preserve">51-Marne </t>
  </si>
  <si>
    <t xml:space="preserve">52-Haute-Marne </t>
  </si>
  <si>
    <t xml:space="preserve">53-Mayenne </t>
  </si>
  <si>
    <t xml:space="preserve">54-Meurthe-et-Moselle </t>
  </si>
  <si>
    <t xml:space="preserve">55-Meuse </t>
  </si>
  <si>
    <t xml:space="preserve">56-Morbihan </t>
  </si>
  <si>
    <t xml:space="preserve">57-Moselle </t>
  </si>
  <si>
    <t xml:space="preserve">58-Nièvre </t>
  </si>
  <si>
    <t xml:space="preserve">59-Nord </t>
  </si>
  <si>
    <t xml:space="preserve">60-Oise </t>
  </si>
  <si>
    <t xml:space="preserve">61-Orne </t>
  </si>
  <si>
    <t xml:space="preserve">62-Pas-de-Calais </t>
  </si>
  <si>
    <t xml:space="preserve">63-Puy-de-Dôme </t>
  </si>
  <si>
    <t xml:space="preserve">64-Pyrénées-Atlantiques </t>
  </si>
  <si>
    <t xml:space="preserve">65-Hautes-Pyrénées </t>
  </si>
  <si>
    <t xml:space="preserve">66-Pyrénées-Orientales </t>
  </si>
  <si>
    <t xml:space="preserve">67-Bas-Rhin </t>
  </si>
  <si>
    <t xml:space="preserve">68-Haut-Rhin </t>
  </si>
  <si>
    <t xml:space="preserve">69D-Nouveau-Rhône </t>
  </si>
  <si>
    <t xml:space="preserve">69M-Métropole-de-Lyon </t>
  </si>
  <si>
    <t xml:space="preserve">70-Haute-Saône </t>
  </si>
  <si>
    <t xml:space="preserve">71-Saône-et-Loire </t>
  </si>
  <si>
    <t xml:space="preserve">72-Sarthe </t>
  </si>
  <si>
    <t xml:space="preserve">73-Savoie </t>
  </si>
  <si>
    <t xml:space="preserve">74-Haute-Savoie </t>
  </si>
  <si>
    <t xml:space="preserve">75-Paris </t>
  </si>
  <si>
    <t xml:space="preserve">76-Seine-Maritime </t>
  </si>
  <si>
    <t xml:space="preserve">77-Seine-et-Marne </t>
  </si>
  <si>
    <t xml:space="preserve">78-Yvelines </t>
  </si>
  <si>
    <t xml:space="preserve">79-Deux-Sèvres </t>
  </si>
  <si>
    <t xml:space="preserve">80-Somme </t>
  </si>
  <si>
    <t xml:space="preserve">81-Tarn </t>
  </si>
  <si>
    <t xml:space="preserve">82-Tarn-et-Garonne </t>
  </si>
  <si>
    <t xml:space="preserve">83-Var </t>
  </si>
  <si>
    <t xml:space="preserve">84-Vaucluse </t>
  </si>
  <si>
    <t xml:space="preserve">85-Vendée </t>
  </si>
  <si>
    <t xml:space="preserve">86-Vienne </t>
  </si>
  <si>
    <t xml:space="preserve">87-Haute-Vienne </t>
  </si>
  <si>
    <t xml:space="preserve">88-Vosges </t>
  </si>
  <si>
    <t xml:space="preserve">89-Yonne </t>
  </si>
  <si>
    <t xml:space="preserve">90-Territoire-de-Belfort </t>
  </si>
  <si>
    <t xml:space="preserve">91-Essonne </t>
  </si>
  <si>
    <t xml:space="preserve">92-Hauts-de-Seine </t>
  </si>
  <si>
    <t xml:space="preserve">93-Seine-Saint-Denis </t>
  </si>
  <si>
    <t xml:space="preserve">94-Val-de-Marne </t>
  </si>
  <si>
    <t xml:space="preserve">95-Val-d’Oise </t>
  </si>
  <si>
    <t xml:space="preserve">971-Guadeloupe </t>
  </si>
  <si>
    <t xml:space="preserve">972-Martinique </t>
  </si>
  <si>
    <t xml:space="preserve">973-Guyane </t>
  </si>
  <si>
    <t xml:space="preserve">974-La-Réunion </t>
  </si>
  <si>
    <t xml:space="preserve">975-Saint-Pierre-et-Miquelon  </t>
  </si>
  <si>
    <t xml:space="preserve">976-Mayotte </t>
  </si>
  <si>
    <t xml:space="preserve">977-Saint-Barthélemy </t>
  </si>
  <si>
    <t xml:space="preserve">978-Saint-Martin </t>
  </si>
  <si>
    <r>
      <t xml:space="preserve">ND : collectivité répondante à l’enquête mais indicateur non disponible.
</t>
    </r>
    <r>
      <rPr>
        <b/>
        <sz val="11"/>
        <rFont val="Calibri"/>
        <family val="2"/>
        <scheme val="minor"/>
      </rPr>
      <t>Note :</t>
    </r>
    <r>
      <rPr>
        <sz val="11"/>
        <rFont val="Calibri"/>
        <family val="2"/>
        <scheme val="minor"/>
      </rPr>
      <t xml:space="preserve"> En France, fin 2018, 43 % des bénéficiaires orientés ont Pôle emploi comme organisme référent unique.
</t>
    </r>
    <r>
      <rPr>
        <b/>
        <sz val="11"/>
        <rFont val="Calibri"/>
        <family val="2"/>
        <scheme val="minor"/>
      </rPr>
      <t>Champ :</t>
    </r>
    <r>
      <rPr>
        <sz val="11"/>
        <rFont val="Calibri"/>
        <family val="2"/>
        <scheme val="minor"/>
      </rPr>
      <t xml:space="preserve"> France.
</t>
    </r>
    <r>
      <rPr>
        <b/>
        <sz val="11"/>
        <rFont val="Calibri"/>
        <family val="2"/>
        <scheme val="minor"/>
      </rPr>
      <t>Source :</t>
    </r>
    <r>
      <rPr>
        <sz val="11"/>
        <rFont val="Calibri"/>
        <family val="2"/>
        <scheme val="minor"/>
      </rPr>
      <t xml:space="preserve"> DREES, vague 2018 de l’enquête sur l’orientation et l’accompagnement des bénéficiaires du RSA (OARSA).</t>
    </r>
  </si>
  <si>
    <t>Accompagnement professionnel</t>
  </si>
  <si>
    <t>dont Pole Emploi</t>
  </si>
  <si>
    <t>Accompagnement social</t>
  </si>
  <si>
    <t>dont Conseil Départemental</t>
  </si>
  <si>
    <t>Mixte</t>
  </si>
  <si>
    <t>Accompagnent professionnel</t>
  </si>
  <si>
    <t>Ile et Vilaine</t>
  </si>
  <si>
    <t>Bas-Rhin hors Strasbourg</t>
  </si>
  <si>
    <t>Pas de Calais</t>
  </si>
  <si>
    <t>Seine-Saint-Denis</t>
  </si>
  <si>
    <t>Martinique</t>
  </si>
  <si>
    <t>dont Département</t>
  </si>
  <si>
    <t>Graphique 16 : répartition des nouveaux allocataires entre accompagnement social et professionnel</t>
  </si>
  <si>
    <t>Annexe n°2 : Estimation de la dépense associée au RSA (hors dépenses de gestion et en M€)</t>
  </si>
  <si>
    <t>DEPENSES D'ALLOCATIONS</t>
  </si>
  <si>
    <t>dont dépenses de RSA (y compris RMI,  API et prime de Noël jusqu'en 2015)</t>
  </si>
  <si>
    <t>dont Prime de Noël (à partir de 2016)</t>
  </si>
  <si>
    <t>DEPENSES D'INSERTION</t>
  </si>
  <si>
    <t>Dépenses d'insertion financées par les départements</t>
  </si>
  <si>
    <t>dont dépenses de contrats uniques d’insertion (CUI)</t>
  </si>
  <si>
    <t>dont autres dépenses d’insertion</t>
  </si>
  <si>
    <t>Dépenses d'insertion financées par le FAPI et le FALPAE</t>
  </si>
  <si>
    <t>Dispositifs co-financés par l'Etat</t>
  </si>
  <si>
    <t xml:space="preserve">dont contrats aidés - Parcours emploi compétences </t>
  </si>
  <si>
    <t>dont les emplois d'avenir et les emplois francs</t>
  </si>
  <si>
    <t>dont l'insertion par l'activité</t>
  </si>
  <si>
    <t>Dépenses prises en charge par Pôle emploi</t>
  </si>
  <si>
    <t>dont masse salariale affecté à l'accompagnement des BRSA (y compris prestations transversales)</t>
  </si>
  <si>
    <t>dont autres prestations</t>
  </si>
  <si>
    <t>DEPENSES DE GESTION</t>
  </si>
  <si>
    <t>des départements</t>
  </si>
  <si>
    <t>des CAF</t>
  </si>
  <si>
    <t>des MSA</t>
  </si>
  <si>
    <t>DEPENSES TOTALES</t>
  </si>
  <si>
    <t>dont part des dépenses d'allocation</t>
  </si>
  <si>
    <t>dont part des dépenses d'insertion</t>
  </si>
  <si>
    <t>dont part des dépenses de gestion</t>
  </si>
  <si>
    <r>
      <t>dont dépenses d’insertion liées au</t>
    </r>
    <r>
      <rPr>
        <i/>
        <strike/>
        <sz val="10"/>
        <rFont val="Times New Roman"/>
        <family val="1"/>
      </rPr>
      <t xml:space="preserve"> </t>
    </r>
    <r>
      <rPr>
        <i/>
        <sz val="10"/>
        <rFont val="Times New Roman"/>
        <family val="1"/>
      </rPr>
      <t>RSA - hors CUI</t>
    </r>
  </si>
  <si>
    <t>Sources : Juridictions financières et données DREES, DGCS, DGEFP, Pôle emploi et CNAF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</si>
</sst>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6" formatCode="#,##0\ &quot;€&quot;;[Red]\-#,##0\ &quot;€&quot;"/>
    <numFmt numFmtId="44" formatCode="_-* #,##0.00\ &quot;€&quot;_-;\-* #,##0.00\ &quot;€&quot;_-;_-* &quot;-&quot;??\ &quot;€&quot;_-;_-@_-"/>
    <numFmt numFmtId="43" formatCode="_-* #,##0.00_-;\-* #,##0.00_-;_-* &quot;-&quot;??_-;_-@_-"/>
    <numFmt numFmtId="164" formatCode="0.0%"/>
    <numFmt numFmtId="165" formatCode="#,##0\ _€"/>
    <numFmt numFmtId="166" formatCode="#,##0.00,,&quot; M€&quot;"/>
    <numFmt numFmtId="167" formatCode="#,##0,,"/>
    <numFmt numFmtId="168" formatCode="#,##0,,&quot; M€&quot;"/>
    <numFmt numFmtId="169" formatCode="#,##0.0"/>
    <numFmt numFmtId="170" formatCode="#,##0.0,,&quot; &quot;"/>
    <numFmt numFmtId="171" formatCode="_-* #,##0\ _€_-;\-* #,##0\ _€_-;_-* &quot;-&quot;??\ _€_-;_-@_-"/>
    <numFmt numFmtId="172" formatCode="0.000"/>
    <numFmt numFmtId="173" formatCode="_-* #,##0.00\ [$€-40C]_-;\-* #,##0.00\ [$€-40C]_-;_-* &quot;-&quot;??\ [$€-40C]_-;_-@_-"/>
    <numFmt numFmtId="174" formatCode="_-* #,##0_-;\-* #,##0_-;_-* &quot;-&quot;??_-;_-@_-"/>
    <numFmt numFmtId="175" formatCode="#,##0,"/>
    <numFmt numFmtId="176" formatCode="#,##0\ &quot;€&quot;"/>
    <numFmt numFmtId="177" formatCode="#,##0.00,"/>
  </numFmts>
  <fonts count="56" x14ac:knownFonts="1">
    <font>
      <sz val="11"/>
      <color theme="1"/>
      <name val="Calibri"/>
      <family val="2"/>
      <scheme val="minor"/>
    </font>
    <font>
      <b/>
      <sz val="10.5"/>
      <color theme="1"/>
      <name val="Times New Roman"/>
      <family val="1"/>
    </font>
    <font>
      <i/>
      <sz val="8"/>
      <color theme="1"/>
      <name val="Times New Roman"/>
      <family val="1"/>
    </font>
    <font>
      <sz val="8"/>
      <color theme="1"/>
      <name val="Times New Roman"/>
      <family val="1"/>
    </font>
    <font>
      <sz val="9"/>
      <color theme="1"/>
      <name val="Times New Roman"/>
      <family val="1"/>
    </font>
    <font>
      <sz val="11"/>
      <color theme="1"/>
      <name val="Times New Roman"/>
      <family val="1"/>
    </font>
    <font>
      <b/>
      <i/>
      <sz val="9"/>
      <color theme="1"/>
      <name val="Times New Roman"/>
      <family val="1"/>
    </font>
    <font>
      <b/>
      <sz val="9"/>
      <color theme="1"/>
      <name val="Times New Roman"/>
      <family val="1"/>
    </font>
    <font>
      <i/>
      <sz val="9"/>
      <color theme="1"/>
      <name val="Times New Roman"/>
      <family val="1"/>
    </font>
    <font>
      <b/>
      <sz val="8"/>
      <color theme="1"/>
      <name val="Times New Roman"/>
      <family val="1"/>
    </font>
    <font>
      <i/>
      <sz val="10"/>
      <color theme="1"/>
      <name val="Times New Roman"/>
      <family val="1"/>
    </font>
    <font>
      <sz val="10"/>
      <color theme="1"/>
      <name val="Times New Roman"/>
      <family val="1"/>
    </font>
    <font>
      <sz val="11"/>
      <color theme="1"/>
      <name val="Calibri"/>
      <family val="2"/>
    </font>
    <font>
      <sz val="10"/>
      <name val="Arial"/>
      <family val="2"/>
    </font>
    <font>
      <sz val="10"/>
      <name val="Calibri"/>
      <family val="2"/>
      <scheme val="minor"/>
    </font>
    <font>
      <sz val="11"/>
      <color theme="1"/>
      <name val="Calibri"/>
      <family val="2"/>
      <scheme val="minor"/>
    </font>
    <font>
      <b/>
      <sz val="11"/>
      <color theme="1"/>
      <name val="Calibri"/>
      <family val="2"/>
      <scheme val="minor"/>
    </font>
    <font>
      <b/>
      <sz val="10"/>
      <color theme="1"/>
      <name val="Times New Roman"/>
      <family val="1"/>
    </font>
    <font>
      <i/>
      <sz val="10"/>
      <color theme="1"/>
      <name val="Calibri"/>
      <family val="2"/>
    </font>
    <font>
      <sz val="10"/>
      <name val="Calibri"/>
      <family val="2"/>
    </font>
    <font>
      <i/>
      <sz val="10"/>
      <name val="Calibri"/>
      <family val="2"/>
    </font>
    <font>
      <i/>
      <sz val="11"/>
      <color theme="1"/>
      <name val="Times New Roman"/>
      <family val="1"/>
    </font>
    <font>
      <sz val="11"/>
      <color rgb="FF000000"/>
      <name val="Liberation Sans"/>
      <family val="2"/>
    </font>
    <font>
      <b/>
      <sz val="11"/>
      <color rgb="FF000000"/>
      <name val="Liberation Sans"/>
      <family val="2"/>
    </font>
    <font>
      <b/>
      <sz val="11"/>
      <color theme="1"/>
      <name val="Times New Roman"/>
      <family val="1"/>
    </font>
    <font>
      <b/>
      <sz val="8.5"/>
      <color rgb="FF000000"/>
      <name val="Times New Roman"/>
      <family val="1"/>
    </font>
    <font>
      <sz val="8.5"/>
      <color rgb="FF000000"/>
      <name val="Times New Roman"/>
      <family val="1"/>
    </font>
    <font>
      <b/>
      <sz val="8"/>
      <color rgb="FF000000"/>
      <name val="Times New Roman"/>
      <family val="1"/>
    </font>
    <font>
      <b/>
      <vertAlign val="superscript"/>
      <sz val="8"/>
      <color rgb="FF000000"/>
      <name val="Times New Roman"/>
      <family val="1"/>
    </font>
    <font>
      <sz val="8"/>
      <color rgb="FF000000"/>
      <name val="Times New Roman"/>
      <family val="1"/>
    </font>
    <font>
      <b/>
      <vertAlign val="superscript"/>
      <sz val="8"/>
      <color theme="1"/>
      <name val="Times New Roman"/>
      <family val="1"/>
    </font>
    <font>
      <b/>
      <sz val="9"/>
      <color rgb="FF000000"/>
      <name val="Times New Roman"/>
      <family val="1"/>
    </font>
    <font>
      <sz val="9"/>
      <color rgb="FF000000"/>
      <name val="Times New Roman"/>
      <family val="1"/>
    </font>
    <font>
      <b/>
      <i/>
      <sz val="11"/>
      <color theme="1"/>
      <name val="Times New Roman"/>
      <family val="1"/>
    </font>
    <font>
      <b/>
      <i/>
      <sz val="8"/>
      <color theme="1"/>
      <name val="Times New Roman"/>
      <family val="1"/>
    </font>
    <font>
      <i/>
      <vertAlign val="superscript"/>
      <sz val="8"/>
      <color theme="1"/>
      <name val="Times New Roman"/>
      <family val="1"/>
    </font>
    <font>
      <i/>
      <sz val="3"/>
      <color theme="1"/>
      <name val="Times New Roman"/>
      <family val="1"/>
    </font>
    <font>
      <b/>
      <i/>
      <sz val="10"/>
      <color rgb="FFFFFFFF"/>
      <name val="Times New Roman"/>
      <family val="1"/>
    </font>
    <font>
      <sz val="10"/>
      <name val="Times New Roman"/>
      <family val="1"/>
    </font>
    <font>
      <i/>
      <sz val="10"/>
      <name val="Times New Roman"/>
      <family val="1"/>
    </font>
    <font>
      <b/>
      <sz val="10"/>
      <name val="Times New Roman"/>
      <family val="1"/>
    </font>
    <font>
      <sz val="11"/>
      <name val="Times New Roman"/>
      <family val="1"/>
    </font>
    <font>
      <i/>
      <sz val="9"/>
      <color rgb="FF000000"/>
      <name val="Times New Roman"/>
      <family val="1"/>
    </font>
    <font>
      <u/>
      <sz val="11"/>
      <color theme="10"/>
      <name val="Calibri"/>
      <family val="2"/>
      <scheme val="minor"/>
    </font>
    <font>
      <sz val="11"/>
      <name val="Calibri"/>
      <family val="2"/>
      <scheme val="minor"/>
    </font>
    <font>
      <b/>
      <sz val="11"/>
      <name val="Calibri"/>
      <family val="2"/>
      <scheme val="minor"/>
    </font>
    <font>
      <sz val="10"/>
      <name val="Arial"/>
      <family val="2"/>
    </font>
    <font>
      <sz val="12"/>
      <name val="Times New Roman"/>
      <family val="1"/>
    </font>
    <font>
      <i/>
      <sz val="12"/>
      <name val="Times New Roman"/>
      <family val="1"/>
    </font>
    <font>
      <b/>
      <sz val="12"/>
      <name val="Times New Roman"/>
      <family val="1"/>
    </font>
    <font>
      <b/>
      <i/>
      <sz val="12"/>
      <color theme="1"/>
      <name val="Times New Roman"/>
      <family val="1"/>
    </font>
    <font>
      <b/>
      <sz val="11"/>
      <name val="Times New Roman"/>
      <family val="1"/>
    </font>
    <font>
      <i/>
      <strike/>
      <sz val="10"/>
      <name val="Times New Roman"/>
      <family val="1"/>
    </font>
    <font>
      <i/>
      <sz val="11"/>
      <name val="Times New Roman"/>
      <family val="1"/>
    </font>
    <font>
      <b/>
      <i/>
      <sz val="11"/>
      <name val="Times New Roman"/>
      <family val="1"/>
    </font>
    <font>
      <b/>
      <sz val="14"/>
      <name val="Times New Roman"/>
      <family val="1"/>
    </font>
  </fonts>
  <fills count="12">
    <fill>
      <patternFill patternType="none"/>
    </fill>
    <fill>
      <patternFill patternType="gray125"/>
    </fill>
    <fill>
      <patternFill patternType="solid">
        <fgColor rgb="FFCCCCCC"/>
        <bgColor indexed="64"/>
      </patternFill>
    </fill>
    <fill>
      <patternFill patternType="solid">
        <fgColor rgb="FFE6E6E6"/>
        <bgColor indexed="64"/>
      </patternFill>
    </fill>
    <fill>
      <patternFill patternType="solid">
        <fgColor theme="0" tint="-0.14999847407452621"/>
        <bgColor indexed="64"/>
      </patternFill>
    </fill>
    <fill>
      <patternFill patternType="lightUp"/>
    </fill>
    <fill>
      <patternFill patternType="solid">
        <fgColor rgb="FFBFBFBF"/>
        <bgColor indexed="64"/>
      </patternFill>
    </fill>
    <fill>
      <patternFill patternType="solid">
        <fgColor rgb="FFD9D9D9"/>
        <bgColor indexed="64"/>
      </patternFill>
    </fill>
    <fill>
      <patternFill patternType="solid">
        <fgColor rgb="FFFFFFFF"/>
        <bgColor indexed="64"/>
      </patternFill>
    </fill>
    <fill>
      <patternFill patternType="solid">
        <fgColor theme="0"/>
        <bgColor indexed="64"/>
      </patternFill>
    </fill>
    <fill>
      <patternFill patternType="solid">
        <fgColor rgb="FFFF0000"/>
        <bgColor indexed="64"/>
      </patternFill>
    </fill>
    <fill>
      <patternFill patternType="lightGray"/>
    </fill>
  </fills>
  <borders count="33">
    <border>
      <left/>
      <right/>
      <top/>
      <bottom/>
      <diagonal/>
    </border>
    <border>
      <left style="thin">
        <color indexed="64"/>
      </left>
      <right style="thin">
        <color indexed="64"/>
      </right>
      <top style="thin">
        <color indexed="64"/>
      </top>
      <bottom style="thin">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s>
  <cellStyleXfs count="9">
    <xf numFmtId="0" fontId="0" fillId="0" borderId="0"/>
    <xf numFmtId="0" fontId="13" fillId="0" borderId="0"/>
    <xf numFmtId="44" fontId="15" fillId="0" borderId="0" applyFont="0" applyFill="0" applyBorder="0" applyAlignment="0" applyProtection="0"/>
    <xf numFmtId="9" fontId="15" fillId="0" borderId="0" applyFont="0" applyFill="0" applyBorder="0" applyAlignment="0" applyProtection="0"/>
    <xf numFmtId="0" fontId="22" fillId="0" borderId="0"/>
    <xf numFmtId="43" fontId="15" fillId="0" borderId="0" applyFont="0" applyFill="0" applyBorder="0" applyAlignment="0" applyProtection="0"/>
    <xf numFmtId="0" fontId="43" fillId="0" borderId="0" applyNumberFormat="0" applyFill="0" applyBorder="0" applyAlignment="0" applyProtection="0"/>
    <xf numFmtId="0" fontId="13" fillId="0" borderId="0"/>
    <xf numFmtId="0" fontId="46" fillId="0" borderId="0"/>
  </cellStyleXfs>
  <cellXfs count="429">
    <xf numFmtId="0" fontId="0" fillId="0" borderId="0" xfId="0"/>
    <xf numFmtId="3" fontId="0" fillId="0" borderId="0" xfId="0" applyNumberFormat="1"/>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Alignment="1">
      <alignment vertical="center"/>
    </xf>
    <xf numFmtId="0" fontId="4" fillId="0" borderId="0" xfId="0" applyFont="1" applyAlignment="1">
      <alignment vertical="center"/>
    </xf>
    <xf numFmtId="0" fontId="5" fillId="0" borderId="0" xfId="0" applyFont="1"/>
    <xf numFmtId="0" fontId="5" fillId="0" borderId="1" xfId="0" applyFont="1" applyBorder="1"/>
    <xf numFmtId="0" fontId="5" fillId="0" borderId="1" xfId="0" applyFont="1" applyBorder="1" applyAlignment="1">
      <alignment wrapText="1"/>
    </xf>
    <xf numFmtId="0" fontId="5" fillId="0" borderId="1" xfId="0" applyFont="1" applyBorder="1" applyAlignment="1">
      <alignment vertical="top"/>
    </xf>
    <xf numFmtId="164" fontId="5" fillId="0" borderId="1" xfId="0" applyNumberFormat="1" applyFont="1" applyBorder="1" applyAlignment="1">
      <alignment vertical="center"/>
    </xf>
    <xf numFmtId="0" fontId="6" fillId="0" borderId="2" xfId="0" applyFont="1" applyBorder="1" applyAlignment="1">
      <alignment vertical="center" wrapText="1"/>
    </xf>
    <xf numFmtId="0" fontId="7" fillId="2" borderId="3" xfId="0" applyFont="1" applyFill="1" applyBorder="1" applyAlignment="1">
      <alignment horizontal="center" vertical="center" wrapText="1"/>
    </xf>
    <xf numFmtId="0" fontId="8" fillId="0" borderId="4" xfId="0" applyFont="1" applyBorder="1" applyAlignment="1">
      <alignment vertical="center" wrapText="1"/>
    </xf>
    <xf numFmtId="3" fontId="4"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0" xfId="0" applyFont="1" applyBorder="1" applyAlignment="1">
      <alignment horizontal="center" vertical="center" wrapText="1"/>
    </xf>
    <xf numFmtId="0" fontId="1" fillId="0" borderId="0" xfId="0" applyFont="1" applyAlignment="1">
      <alignment vertical="center"/>
    </xf>
    <xf numFmtId="0" fontId="8" fillId="0" borderId="5" xfId="0" applyFont="1" applyBorder="1" applyAlignment="1">
      <alignment vertical="center" wrapText="1"/>
    </xf>
    <xf numFmtId="3" fontId="4" fillId="0" borderId="5" xfId="0" applyNumberFormat="1" applyFont="1" applyBorder="1" applyAlignment="1">
      <alignment horizontal="center" vertical="center" wrapText="1"/>
    </xf>
    <xf numFmtId="0" fontId="8" fillId="0" borderId="0" xfId="0" applyFont="1" applyBorder="1" applyAlignment="1">
      <alignment vertical="center"/>
    </xf>
    <xf numFmtId="0" fontId="7" fillId="2" borderId="7" xfId="0" applyFont="1" applyFill="1" applyBorder="1" applyAlignment="1">
      <alignment vertical="center" wrapText="1"/>
    </xf>
    <xf numFmtId="0" fontId="7" fillId="2" borderId="2" xfId="0" applyFont="1" applyFill="1" applyBorder="1" applyAlignment="1">
      <alignment vertical="center" wrapText="1"/>
    </xf>
    <xf numFmtId="0" fontId="4" fillId="2" borderId="2" xfId="0" applyFont="1" applyFill="1" applyBorder="1" applyAlignment="1">
      <alignment vertical="center" wrapText="1"/>
    </xf>
    <xf numFmtId="3" fontId="4" fillId="0" borderId="2" xfId="0" applyNumberFormat="1" applyFont="1" applyBorder="1" applyAlignment="1">
      <alignment vertical="center" wrapText="1"/>
    </xf>
    <xf numFmtId="0" fontId="8" fillId="0" borderId="8" xfId="0" applyFont="1" applyBorder="1" applyAlignment="1">
      <alignment vertical="center" wrapText="1"/>
    </xf>
    <xf numFmtId="0" fontId="6" fillId="0" borderId="4" xfId="0" applyFont="1" applyBorder="1" applyAlignment="1">
      <alignment vertical="center" wrapText="1"/>
    </xf>
    <xf numFmtId="3" fontId="9" fillId="0" borderId="2" xfId="0" applyNumberFormat="1" applyFont="1" applyBorder="1" applyAlignment="1">
      <alignment vertical="center" wrapText="1"/>
    </xf>
    <xf numFmtId="0" fontId="10" fillId="0" borderId="5" xfId="0" applyFont="1" applyBorder="1" applyAlignment="1">
      <alignment vertical="center"/>
    </xf>
    <xf numFmtId="0" fontId="4" fillId="0" borderId="9" xfId="0" applyFont="1" applyBorder="1" applyAlignment="1">
      <alignment vertical="center" wrapText="1"/>
    </xf>
    <xf numFmtId="9" fontId="0" fillId="0" borderId="0" xfId="0" applyNumberFormat="1"/>
    <xf numFmtId="9" fontId="4" fillId="0" borderId="9" xfId="0" applyNumberFormat="1" applyFont="1" applyBorder="1" applyAlignment="1">
      <alignment vertical="center" wrapText="1"/>
    </xf>
    <xf numFmtId="0" fontId="4" fillId="0" borderId="2" xfId="0" applyFont="1" applyBorder="1" applyAlignment="1">
      <alignment vertical="center" wrapText="1"/>
    </xf>
    <xf numFmtId="9" fontId="4" fillId="0" borderId="2" xfId="0" applyNumberFormat="1" applyFont="1" applyBorder="1" applyAlignment="1">
      <alignment vertical="center" wrapText="1"/>
    </xf>
    <xf numFmtId="0" fontId="4" fillId="3" borderId="9" xfId="0" applyFont="1" applyFill="1" applyBorder="1" applyAlignment="1">
      <alignment vertical="center" wrapText="1"/>
    </xf>
    <xf numFmtId="9" fontId="4" fillId="3" borderId="9" xfId="0" applyNumberFormat="1" applyFont="1" applyFill="1" applyBorder="1" applyAlignment="1">
      <alignment vertical="center" wrapText="1"/>
    </xf>
    <xf numFmtId="0" fontId="4" fillId="3" borderId="2" xfId="0" applyFont="1" applyFill="1" applyBorder="1" applyAlignment="1">
      <alignment vertical="center" wrapText="1"/>
    </xf>
    <xf numFmtId="9" fontId="4" fillId="3" borderId="2" xfId="0" applyNumberFormat="1" applyFont="1" applyFill="1" applyBorder="1" applyAlignment="1">
      <alignment vertical="center" wrapText="1"/>
    </xf>
    <xf numFmtId="0" fontId="12" fillId="0" borderId="0" xfId="0" applyFont="1"/>
    <xf numFmtId="165" fontId="14" fillId="0" borderId="0" xfId="1" applyNumberFormat="1" applyFont="1" applyFill="1" applyBorder="1" applyAlignment="1">
      <alignment horizontal="center"/>
    </xf>
    <xf numFmtId="0" fontId="17" fillId="0" borderId="0" xfId="0" applyFont="1"/>
    <xf numFmtId="0" fontId="11" fillId="0" borderId="0" xfId="0" applyFont="1"/>
    <xf numFmtId="166" fontId="11" fillId="0" borderId="11" xfId="0" applyNumberFormat="1" applyFont="1" applyBorder="1" applyAlignment="1">
      <alignment vertical="center"/>
    </xf>
    <xf numFmtId="0" fontId="10" fillId="4" borderId="1" xfId="0" applyFont="1" applyFill="1" applyBorder="1" applyAlignment="1">
      <alignment horizontal="right"/>
    </xf>
    <xf numFmtId="0" fontId="11" fillId="4" borderId="1" xfId="0" applyFont="1" applyFill="1" applyBorder="1" applyAlignment="1">
      <alignment horizontal="center" vertical="center"/>
    </xf>
    <xf numFmtId="0" fontId="10" fillId="4" borderId="1" xfId="0" applyFont="1" applyFill="1" applyBorder="1" applyAlignment="1">
      <alignment vertical="center"/>
    </xf>
    <xf numFmtId="0" fontId="11" fillId="0" borderId="0" xfId="0" applyFont="1" applyAlignment="1">
      <alignment vertical="center"/>
    </xf>
    <xf numFmtId="0" fontId="11" fillId="0" borderId="1" xfId="0" applyFont="1" applyBorder="1" applyAlignment="1">
      <alignment vertical="center"/>
    </xf>
    <xf numFmtId="167" fontId="11" fillId="0" borderId="1" xfId="0" applyNumberFormat="1" applyFont="1" applyBorder="1" applyAlignment="1">
      <alignment vertical="center"/>
    </xf>
    <xf numFmtId="164" fontId="10" fillId="0" borderId="1" xfId="0" applyNumberFormat="1" applyFont="1" applyBorder="1" applyAlignment="1">
      <alignment vertical="center"/>
    </xf>
    <xf numFmtId="168" fontId="11" fillId="5" borderId="1" xfId="0" applyNumberFormat="1" applyFont="1" applyFill="1" applyBorder="1" applyAlignment="1">
      <alignment vertical="center"/>
    </xf>
    <xf numFmtId="168" fontId="11" fillId="0" borderId="1" xfId="0" applyNumberFormat="1" applyFont="1" applyBorder="1" applyAlignment="1">
      <alignment vertical="center"/>
    </xf>
    <xf numFmtId="0" fontId="10" fillId="0" borderId="1" xfId="0" applyFont="1" applyBorder="1" applyAlignment="1">
      <alignment vertical="center"/>
    </xf>
    <xf numFmtId="168" fontId="10" fillId="5" borderId="1" xfId="0" applyNumberFormat="1" applyFont="1" applyFill="1" applyBorder="1" applyAlignment="1">
      <alignment vertical="center"/>
    </xf>
    <xf numFmtId="168" fontId="10" fillId="0" borderId="1" xfId="0" applyNumberFormat="1" applyFont="1" applyBorder="1" applyAlignment="1">
      <alignment vertical="center"/>
    </xf>
    <xf numFmtId="2" fontId="11" fillId="0" borderId="1" xfId="0" applyNumberFormat="1" applyFont="1" applyBorder="1" applyAlignment="1">
      <alignment vertical="center" wrapText="1"/>
    </xf>
    <xf numFmtId="164" fontId="11" fillId="0" borderId="0" xfId="0" applyNumberFormat="1" applyFont="1"/>
    <xf numFmtId="0" fontId="11" fillId="0" borderId="0" xfId="0" applyFont="1" applyBorder="1" applyAlignment="1">
      <alignment vertical="center"/>
    </xf>
    <xf numFmtId="168" fontId="11" fillId="0" borderId="12" xfId="0" applyNumberFormat="1" applyFont="1" applyBorder="1" applyAlignment="1">
      <alignment vertical="center"/>
    </xf>
    <xf numFmtId="164" fontId="11" fillId="0" borderId="0" xfId="0" applyNumberFormat="1" applyFont="1" applyBorder="1" applyAlignment="1">
      <alignment vertical="center"/>
    </xf>
    <xf numFmtId="169" fontId="0" fillId="0" borderId="0" xfId="0" applyNumberFormat="1"/>
    <xf numFmtId="170" fontId="0" fillId="0" borderId="0" xfId="0" applyNumberFormat="1"/>
    <xf numFmtId="0" fontId="19" fillId="0" borderId="0" xfId="0" applyFont="1" applyFill="1" applyAlignment="1">
      <alignment horizontal="left" vertical="center" wrapText="1"/>
    </xf>
    <xf numFmtId="0" fontId="16" fillId="0" borderId="0" xfId="0" applyFont="1"/>
    <xf numFmtId="171" fontId="0" fillId="0" borderId="0" xfId="0" applyNumberFormat="1"/>
    <xf numFmtId="0" fontId="8" fillId="0" borderId="1" xfId="0" applyFont="1" applyBorder="1" applyAlignment="1">
      <alignment horizontal="right"/>
    </xf>
    <xf numFmtId="0" fontId="5" fillId="0" borderId="1" xfId="0" applyFont="1" applyBorder="1" applyAlignment="1">
      <alignment horizontal="center" vertical="center" wrapText="1"/>
    </xf>
    <xf numFmtId="169" fontId="5" fillId="0" borderId="1" xfId="0" applyNumberFormat="1" applyFont="1" applyBorder="1"/>
    <xf numFmtId="0" fontId="5" fillId="4" borderId="1" xfId="0" applyFont="1" applyFill="1" applyBorder="1"/>
    <xf numFmtId="169" fontId="5" fillId="4" borderId="1" xfId="0" applyNumberFormat="1" applyFont="1" applyFill="1" applyBorder="1"/>
    <xf numFmtId="0" fontId="23" fillId="0" borderId="0" xfId="4" applyFont="1"/>
    <xf numFmtId="0" fontId="22" fillId="0" borderId="0" xfId="4"/>
    <xf numFmtId="172" fontId="22" fillId="0" borderId="0" xfId="4" applyNumberFormat="1"/>
    <xf numFmtId="1" fontId="22" fillId="0" borderId="0" xfId="4" applyNumberFormat="1"/>
    <xf numFmtId="0" fontId="24" fillId="0" borderId="0" xfId="0" applyFont="1"/>
    <xf numFmtId="0" fontId="25" fillId="6" borderId="7" xfId="0" applyFont="1" applyFill="1" applyBorder="1" applyAlignment="1">
      <alignment horizontal="center" vertical="center" wrapText="1"/>
    </xf>
    <xf numFmtId="0" fontId="25" fillId="6" borderId="9" xfId="0" applyFont="1" applyFill="1" applyBorder="1" applyAlignment="1">
      <alignment horizontal="center" vertical="center" wrapText="1"/>
    </xf>
    <xf numFmtId="0" fontId="0" fillId="6" borderId="2" xfId="0" applyFill="1" applyBorder="1" applyAlignment="1">
      <alignment vertical="center" wrapText="1"/>
    </xf>
    <xf numFmtId="0" fontId="25" fillId="6" borderId="2" xfId="0" applyFont="1" applyFill="1" applyBorder="1" applyAlignment="1">
      <alignment horizontal="center" vertical="center" wrapText="1"/>
    </xf>
    <xf numFmtId="0" fontId="26" fillId="0" borderId="4" xfId="0" applyFont="1" applyBorder="1" applyAlignment="1">
      <alignment vertical="center"/>
    </xf>
    <xf numFmtId="0" fontId="26" fillId="0" borderId="2" xfId="0" applyFont="1" applyBorder="1" applyAlignment="1">
      <alignment horizontal="center" vertical="center"/>
    </xf>
    <xf numFmtId="0" fontId="5" fillId="0" borderId="9" xfId="0" applyFont="1" applyBorder="1" applyAlignment="1">
      <alignment vertical="center"/>
    </xf>
    <xf numFmtId="0" fontId="25" fillId="6" borderId="3" xfId="0" applyFont="1" applyFill="1" applyBorder="1" applyAlignment="1">
      <alignment horizontal="center" vertical="center" wrapText="1"/>
    </xf>
    <xf numFmtId="0" fontId="25" fillId="0" borderId="14" xfId="0" applyFont="1" applyBorder="1" applyAlignment="1">
      <alignment vertical="center"/>
    </xf>
    <xf numFmtId="0" fontId="25" fillId="0" borderId="2" xfId="0" applyFont="1" applyBorder="1" applyAlignment="1">
      <alignment horizontal="center" vertical="center"/>
    </xf>
    <xf numFmtId="0" fontId="5" fillId="0" borderId="2" xfId="0" applyFont="1" applyBorder="1" applyAlignment="1">
      <alignment vertical="center"/>
    </xf>
    <xf numFmtId="3" fontId="25" fillId="0" borderId="2" xfId="0" applyNumberFormat="1" applyFont="1" applyBorder="1" applyAlignment="1">
      <alignment horizontal="center" vertical="center"/>
    </xf>
    <xf numFmtId="0" fontId="26" fillId="0" borderId="8" xfId="0" applyFont="1" applyBorder="1" applyAlignment="1">
      <alignment vertical="center"/>
    </xf>
    <xf numFmtId="0" fontId="26" fillId="0" borderId="9" xfId="0" applyFont="1" applyBorder="1" applyAlignment="1">
      <alignment horizontal="center" vertical="center"/>
    </xf>
    <xf numFmtId="3" fontId="26" fillId="0" borderId="9" xfId="0" applyNumberFormat="1" applyFont="1" applyBorder="1" applyAlignment="1">
      <alignment horizontal="center" vertical="center"/>
    </xf>
    <xf numFmtId="0" fontId="25" fillId="7" borderId="8" xfId="0" applyFont="1" applyFill="1" applyBorder="1" applyAlignment="1">
      <alignment vertical="center"/>
    </xf>
    <xf numFmtId="0" fontId="25" fillId="7" borderId="9" xfId="0" applyFont="1" applyFill="1" applyBorder="1" applyAlignment="1">
      <alignment horizontal="center" vertical="center"/>
    </xf>
    <xf numFmtId="3" fontId="25" fillId="7" borderId="9" xfId="0" applyNumberFormat="1" applyFont="1" applyFill="1" applyBorder="1" applyAlignment="1">
      <alignment horizontal="center" vertical="center"/>
    </xf>
    <xf numFmtId="3" fontId="26" fillId="0" borderId="2" xfId="0" applyNumberFormat="1" applyFont="1" applyBorder="1" applyAlignment="1">
      <alignment horizontal="center" vertical="center"/>
    </xf>
    <xf numFmtId="0" fontId="25" fillId="0" borderId="4" xfId="0" applyFont="1" applyBorder="1" applyAlignment="1">
      <alignment vertical="center"/>
    </xf>
    <xf numFmtId="0" fontId="7" fillId="6" borderId="14" xfId="0" applyFont="1" applyFill="1" applyBorder="1" applyAlignment="1">
      <alignment horizontal="center" vertical="center"/>
    </xf>
    <xf numFmtId="0" fontId="7" fillId="6" borderId="3" xfId="0" applyFont="1" applyFill="1" applyBorder="1" applyAlignment="1">
      <alignment horizontal="center" vertical="center"/>
    </xf>
    <xf numFmtId="0" fontId="4" fillId="8" borderId="4" xfId="0" applyFont="1" applyFill="1" applyBorder="1" applyAlignment="1">
      <alignment vertical="center"/>
    </xf>
    <xf numFmtId="0" fontId="4" fillId="8" borderId="2" xfId="0" applyFont="1" applyFill="1" applyBorder="1" applyAlignment="1">
      <alignment horizontal="center" vertical="center"/>
    </xf>
    <xf numFmtId="0" fontId="7" fillId="7" borderId="8" xfId="0" applyFont="1" applyFill="1" applyBorder="1" applyAlignment="1">
      <alignment vertical="center"/>
    </xf>
    <xf numFmtId="0" fontId="6" fillId="7" borderId="4" xfId="0" applyFont="1" applyFill="1" applyBorder="1" applyAlignment="1">
      <alignment vertical="center"/>
    </xf>
    <xf numFmtId="0" fontId="27" fillId="0" borderId="2" xfId="0" applyFont="1" applyBorder="1" applyAlignment="1">
      <alignment horizontal="center" vertical="center"/>
    </xf>
    <xf numFmtId="0" fontId="27" fillId="0" borderId="3" xfId="0" applyFont="1" applyBorder="1" applyAlignment="1">
      <alignment horizontal="center" vertical="center"/>
    </xf>
    <xf numFmtId="0" fontId="29" fillId="0" borderId="4" xfId="0" applyFont="1" applyBorder="1" applyAlignment="1">
      <alignment vertical="center"/>
    </xf>
    <xf numFmtId="3" fontId="3" fillId="0" borderId="2" xfId="0" applyNumberFormat="1" applyFont="1" applyBorder="1" applyAlignment="1">
      <alignment horizontal="center" vertical="center"/>
    </xf>
    <xf numFmtId="0" fontId="3" fillId="0" borderId="2" xfId="0" applyFont="1" applyBorder="1" applyAlignment="1">
      <alignment horizontal="center" vertical="center"/>
    </xf>
    <xf numFmtId="0" fontId="9" fillId="0" borderId="2" xfId="0" applyFont="1" applyBorder="1" applyAlignment="1">
      <alignment horizontal="center" vertical="center"/>
    </xf>
    <xf numFmtId="2" fontId="0" fillId="0" borderId="0" xfId="0" applyNumberFormat="1"/>
    <xf numFmtId="0" fontId="2" fillId="0" borderId="0" xfId="0" applyFont="1" applyAlignment="1">
      <alignment horizontal="left" vertical="center" indent="3"/>
    </xf>
    <xf numFmtId="0" fontId="24" fillId="0" borderId="1" xfId="0" applyFont="1" applyBorder="1"/>
    <xf numFmtId="0" fontId="24" fillId="0" borderId="1" xfId="0" applyFont="1" applyBorder="1" applyAlignment="1">
      <alignment horizontal="center"/>
    </xf>
    <xf numFmtId="0" fontId="5" fillId="0" borderId="19" xfId="0" applyFont="1" applyBorder="1"/>
    <xf numFmtId="0" fontId="5" fillId="0" borderId="19" xfId="0" applyFont="1" applyBorder="1" applyAlignment="1">
      <alignment horizontal="center"/>
    </xf>
    <xf numFmtId="0" fontId="5" fillId="0" borderId="20" xfId="0" applyFont="1" applyBorder="1"/>
    <xf numFmtId="0" fontId="5" fillId="0" borderId="20" xfId="0" applyFont="1" applyBorder="1" applyAlignment="1">
      <alignment horizontal="center"/>
    </xf>
    <xf numFmtId="0" fontId="5" fillId="0" borderId="21" xfId="0" applyFont="1" applyBorder="1"/>
    <xf numFmtId="0" fontId="5" fillId="0" borderId="21" xfId="0" applyFont="1" applyBorder="1" applyAlignment="1">
      <alignment horizontal="center"/>
    </xf>
    <xf numFmtId="0" fontId="31" fillId="6" borderId="14" xfId="0" applyFont="1" applyFill="1" applyBorder="1" applyAlignment="1">
      <alignment horizontal="center" vertical="center"/>
    </xf>
    <xf numFmtId="0" fontId="31" fillId="6" borderId="3" xfId="0" applyFont="1" applyFill="1" applyBorder="1" applyAlignment="1">
      <alignment horizontal="center" vertical="center" wrapText="1"/>
    </xf>
    <xf numFmtId="0" fontId="32" fillId="0" borderId="4" xfId="0" applyFont="1" applyBorder="1" applyAlignment="1">
      <alignment vertical="center"/>
    </xf>
    <xf numFmtId="0" fontId="32" fillId="0" borderId="2" xfId="0" applyFont="1" applyBorder="1" applyAlignment="1">
      <alignment horizontal="center" vertical="center"/>
    </xf>
    <xf numFmtId="0" fontId="31" fillId="6" borderId="2" xfId="0" applyFont="1" applyFill="1" applyBorder="1" applyAlignment="1">
      <alignment horizontal="center" vertical="center" wrapText="1"/>
    </xf>
    <xf numFmtId="0" fontId="32" fillId="0" borderId="2" xfId="0" applyFont="1" applyBorder="1" applyAlignment="1">
      <alignment horizontal="center" vertical="center" wrapText="1"/>
    </xf>
    <xf numFmtId="0" fontId="0" fillId="0" borderId="0" xfId="0" applyAlignment="1">
      <alignment wrapText="1"/>
    </xf>
    <xf numFmtId="173" fontId="0" fillId="0" borderId="0" xfId="3" applyNumberFormat="1" applyFont="1" applyAlignment="1">
      <alignment wrapText="1"/>
    </xf>
    <xf numFmtId="173" fontId="0" fillId="0" borderId="0" xfId="0" applyNumberFormat="1" applyAlignment="1">
      <alignment wrapText="1"/>
    </xf>
    <xf numFmtId="10" fontId="0" fillId="0" borderId="0" xfId="3" applyNumberFormat="1" applyFont="1"/>
    <xf numFmtId="173" fontId="0" fillId="0" borderId="0" xfId="3" applyNumberFormat="1" applyFont="1"/>
    <xf numFmtId="44" fontId="0" fillId="0" borderId="0" xfId="2" applyFont="1"/>
    <xf numFmtId="9" fontId="0" fillId="0" borderId="0" xfId="3" applyFont="1"/>
    <xf numFmtId="0" fontId="16" fillId="0" borderId="0" xfId="0" applyFont="1" applyAlignment="1">
      <alignment wrapText="1"/>
    </xf>
    <xf numFmtId="0" fontId="21" fillId="0" borderId="0" xfId="0" applyFont="1" applyAlignment="1">
      <alignment horizontal="left" vertical="center" indent="3"/>
    </xf>
    <xf numFmtId="0" fontId="5" fillId="9" borderId="0" xfId="0" applyFont="1" applyFill="1"/>
    <xf numFmtId="0" fontId="24" fillId="9" borderId="1" xfId="0" applyFont="1" applyFill="1" applyBorder="1" applyAlignment="1">
      <alignment horizontal="center" vertical="center"/>
    </xf>
    <xf numFmtId="0" fontId="24" fillId="9" borderId="22" xfId="0" applyFont="1" applyFill="1" applyBorder="1" applyAlignment="1">
      <alignment horizontal="center" vertical="center"/>
    </xf>
    <xf numFmtId="0" fontId="24" fillId="9" borderId="23" xfId="0" applyFont="1" applyFill="1" applyBorder="1" applyAlignment="1">
      <alignment horizontal="center" vertical="center"/>
    </xf>
    <xf numFmtId="0" fontId="5" fillId="9" borderId="1" xfId="0" applyFont="1" applyFill="1" applyBorder="1" applyAlignment="1">
      <alignment vertical="center" wrapText="1"/>
    </xf>
    <xf numFmtId="174" fontId="5" fillId="9" borderId="1" xfId="5" applyNumberFormat="1" applyFont="1" applyFill="1" applyBorder="1" applyAlignment="1">
      <alignment vertical="center" wrapText="1"/>
    </xf>
    <xf numFmtId="174" fontId="5" fillId="9" borderId="24" xfId="5" applyNumberFormat="1" applyFont="1" applyFill="1" applyBorder="1" applyAlignment="1">
      <alignment vertical="center" wrapText="1"/>
    </xf>
    <xf numFmtId="174" fontId="5" fillId="9" borderId="25" xfId="5" applyNumberFormat="1" applyFont="1" applyFill="1" applyBorder="1" applyAlignment="1">
      <alignment vertical="center" wrapText="1"/>
    </xf>
    <xf numFmtId="0" fontId="24" fillId="0" borderId="0" xfId="0" applyFont="1" applyAlignment="1">
      <alignment horizontal="left" vertical="center"/>
    </xf>
    <xf numFmtId="0" fontId="33" fillId="9" borderId="26" xfId="0" applyFont="1" applyFill="1" applyBorder="1" applyAlignment="1">
      <alignment vertical="center" wrapText="1"/>
    </xf>
    <xf numFmtId="0" fontId="24" fillId="2" borderId="1" xfId="0" applyFont="1" applyFill="1" applyBorder="1" applyAlignment="1">
      <alignment horizontal="center" vertical="center" wrapText="1"/>
    </xf>
    <xf numFmtId="0" fontId="33" fillId="0" borderId="19" xfId="0" applyFont="1" applyBorder="1" applyAlignment="1">
      <alignment vertical="center" wrapText="1"/>
    </xf>
    <xf numFmtId="175" fontId="24" fillId="0" borderId="19" xfId="5" applyNumberFormat="1" applyFont="1" applyBorder="1" applyAlignment="1">
      <alignment horizontal="right" vertical="center" wrapText="1"/>
    </xf>
    <xf numFmtId="9" fontId="24" fillId="0" borderId="19" xfId="3" applyFont="1" applyBorder="1" applyAlignment="1">
      <alignment horizontal="right" vertical="center" wrapText="1"/>
    </xf>
    <xf numFmtId="0" fontId="21" fillId="0" borderId="20" xfId="0" applyFont="1" applyFill="1" applyBorder="1" applyAlignment="1">
      <alignment vertical="center" wrapText="1"/>
    </xf>
    <xf numFmtId="175" fontId="5" fillId="0" borderId="20" xfId="5" applyNumberFormat="1" applyFont="1" applyFill="1" applyBorder="1" applyAlignment="1">
      <alignment horizontal="right" vertical="center" wrapText="1"/>
    </xf>
    <xf numFmtId="9" fontId="5" fillId="0" borderId="20" xfId="3" applyFont="1" applyFill="1" applyBorder="1" applyAlignment="1">
      <alignment horizontal="right" vertical="center" wrapText="1"/>
    </xf>
    <xf numFmtId="0" fontId="21" fillId="0" borderId="21" xfId="0" applyFont="1" applyFill="1" applyBorder="1" applyAlignment="1">
      <alignment vertical="center" wrapText="1"/>
    </xf>
    <xf numFmtId="175" fontId="5" fillId="0" borderId="21" xfId="5" applyNumberFormat="1" applyFont="1" applyFill="1" applyBorder="1" applyAlignment="1">
      <alignment horizontal="right" vertical="center" wrapText="1"/>
    </xf>
    <xf numFmtId="9" fontId="5" fillId="0" borderId="21" xfId="3" applyFont="1" applyFill="1" applyBorder="1" applyAlignment="1">
      <alignment horizontal="right" vertical="center" wrapText="1"/>
    </xf>
    <xf numFmtId="0" fontId="21" fillId="0" borderId="20" xfId="0" applyFont="1" applyBorder="1" applyAlignment="1">
      <alignment vertical="center" wrapText="1"/>
    </xf>
    <xf numFmtId="175" fontId="5" fillId="0" borderId="20" xfId="5" applyNumberFormat="1" applyFont="1" applyBorder="1" applyAlignment="1">
      <alignment horizontal="right" vertical="center" wrapText="1"/>
    </xf>
    <xf numFmtId="9" fontId="5" fillId="0" borderId="20" xfId="3" applyFont="1" applyBorder="1" applyAlignment="1">
      <alignment horizontal="right" vertical="center" wrapText="1"/>
    </xf>
    <xf numFmtId="0" fontId="21" fillId="0" borderId="21" xfId="0" applyFont="1" applyBorder="1" applyAlignment="1">
      <alignment vertical="center" wrapText="1"/>
    </xf>
    <xf numFmtId="175" fontId="5" fillId="0" borderId="21" xfId="5" applyNumberFormat="1" applyFont="1" applyBorder="1" applyAlignment="1">
      <alignment horizontal="right" vertical="center" wrapText="1"/>
    </xf>
    <xf numFmtId="9" fontId="5" fillId="0" borderId="21" xfId="3" applyFont="1" applyBorder="1" applyAlignment="1">
      <alignment horizontal="right" vertical="center" wrapText="1"/>
    </xf>
    <xf numFmtId="175" fontId="24" fillId="9" borderId="1" xfId="0" applyNumberFormat="1" applyFont="1" applyFill="1" applyBorder="1"/>
    <xf numFmtId="9" fontId="24" fillId="9" borderId="1" xfId="3" applyFont="1" applyFill="1" applyBorder="1"/>
    <xf numFmtId="174" fontId="5" fillId="0" borderId="1" xfId="0" applyNumberFormat="1" applyFont="1" applyFill="1" applyBorder="1"/>
    <xf numFmtId="174" fontId="5" fillId="0" borderId="0" xfId="0" applyNumberFormat="1" applyFont="1" applyFill="1" applyBorder="1"/>
    <xf numFmtId="0" fontId="5" fillId="0" borderId="1" xfId="0" applyNumberFormat="1" applyFont="1" applyBorder="1" applyAlignment="1">
      <alignment horizontal="center"/>
    </xf>
    <xf numFmtId="0" fontId="5" fillId="9" borderId="1" xfId="0" applyFont="1" applyFill="1" applyBorder="1"/>
    <xf numFmtId="167" fontId="5" fillId="9" borderId="1" xfId="5" applyNumberFormat="1" applyFont="1" applyFill="1" applyBorder="1" applyAlignment="1">
      <alignment horizontal="right"/>
    </xf>
    <xf numFmtId="0" fontId="24" fillId="9" borderId="1" xfId="0" applyFont="1" applyFill="1" applyBorder="1"/>
    <xf numFmtId="167" fontId="24" fillId="9" borderId="1" xfId="5" applyNumberFormat="1" applyFont="1" applyFill="1" applyBorder="1"/>
    <xf numFmtId="176" fontId="5" fillId="0" borderId="1" xfId="0" applyNumberFormat="1" applyFont="1" applyBorder="1"/>
    <xf numFmtId="9" fontId="5" fillId="0" borderId="1" xfId="3" applyFont="1" applyBorder="1"/>
    <xf numFmtId="0" fontId="0" fillId="0" borderId="0" xfId="0" applyFont="1" applyFill="1"/>
    <xf numFmtId="3" fontId="0" fillId="0" borderId="1" xfId="0" applyNumberFormat="1" applyFont="1" applyFill="1" applyBorder="1"/>
    <xf numFmtId="0" fontId="16" fillId="0" borderId="1" xfId="0" applyFont="1" applyFill="1" applyBorder="1" applyAlignment="1">
      <alignment horizontal="center" vertical="center" wrapText="1"/>
    </xf>
    <xf numFmtId="0" fontId="16" fillId="0" borderId="19" xfId="0" applyFont="1" applyFill="1" applyBorder="1" applyAlignment="1">
      <alignment horizontal="center" vertical="center" wrapText="1"/>
    </xf>
    <xf numFmtId="0" fontId="2" fillId="0" borderId="0" xfId="0" applyFont="1" applyAlignment="1">
      <alignment horizontal="justify" vertical="center"/>
    </xf>
    <xf numFmtId="0" fontId="36" fillId="0" borderId="0" xfId="0" applyFont="1" applyAlignment="1">
      <alignment horizontal="justify" vertical="center"/>
    </xf>
    <xf numFmtId="0" fontId="0" fillId="0" borderId="0" xfId="0" applyFill="1" applyBorder="1"/>
    <xf numFmtId="0" fontId="10" fillId="0" borderId="0" xfId="0" applyFont="1" applyFill="1" applyBorder="1" applyAlignment="1">
      <alignment vertical="center"/>
    </xf>
    <xf numFmtId="0" fontId="37" fillId="0" borderId="0" xfId="0" applyFont="1" applyFill="1" applyBorder="1" applyAlignment="1">
      <alignment vertical="center"/>
    </xf>
    <xf numFmtId="0" fontId="3" fillId="0" borderId="0" xfId="0" applyFont="1" applyAlignment="1">
      <alignment horizontal="justify" vertical="center"/>
    </xf>
    <xf numFmtId="1" fontId="38" fillId="0" borderId="1" xfId="0" applyNumberFormat="1" applyFont="1" applyFill="1" applyBorder="1" applyAlignment="1">
      <alignment vertical="center"/>
    </xf>
    <xf numFmtId="0" fontId="39" fillId="0" borderId="1" xfId="0" applyFont="1" applyFill="1" applyBorder="1" applyAlignment="1">
      <alignment vertical="center"/>
    </xf>
    <xf numFmtId="0" fontId="40" fillId="0" borderId="19" xfId="0" applyFont="1" applyFill="1" applyBorder="1" applyAlignment="1">
      <alignment horizontal="center" vertical="center"/>
    </xf>
    <xf numFmtId="0" fontId="41" fillId="0" borderId="0" xfId="0" applyFont="1" applyFill="1" applyBorder="1" applyAlignment="1">
      <alignment vertical="center"/>
    </xf>
    <xf numFmtId="9" fontId="32" fillId="0" borderId="1" xfId="0" applyNumberFormat="1" applyFont="1" applyBorder="1" applyAlignment="1">
      <alignment horizontal="center" vertical="center"/>
    </xf>
    <xf numFmtId="0" fontId="31" fillId="6" borderId="1" xfId="0" applyFont="1" applyFill="1" applyBorder="1" applyAlignment="1">
      <alignment horizontal="center" vertical="center" wrapText="1"/>
    </xf>
    <xf numFmtId="0" fontId="5" fillId="0" borderId="26" xfId="0" applyFont="1" applyBorder="1" applyAlignment="1">
      <alignment vertical="center"/>
    </xf>
    <xf numFmtId="0" fontId="4" fillId="0" borderId="28" xfId="0" applyFont="1" applyBorder="1" applyAlignment="1">
      <alignment vertical="center"/>
    </xf>
    <xf numFmtId="0" fontId="4" fillId="0" borderId="11" xfId="0" applyFont="1" applyBorder="1" applyAlignment="1">
      <alignment horizontal="center" vertical="center"/>
    </xf>
    <xf numFmtId="0" fontId="4" fillId="0" borderId="29" xfId="0" applyFont="1" applyBorder="1" applyAlignment="1">
      <alignment horizontal="center" vertical="center"/>
    </xf>
    <xf numFmtId="0" fontId="4" fillId="0" borderId="30" xfId="0" applyFont="1" applyBorder="1" applyAlignment="1">
      <alignment vertical="center"/>
    </xf>
    <xf numFmtId="0" fontId="4" fillId="0" borderId="0" xfId="0" applyFont="1" applyBorder="1" applyAlignment="1">
      <alignment horizontal="center" vertical="center"/>
    </xf>
    <xf numFmtId="0" fontId="4" fillId="0" borderId="31" xfId="0" applyFont="1" applyBorder="1" applyAlignment="1">
      <alignment horizontal="center" vertical="center"/>
    </xf>
    <xf numFmtId="0" fontId="4" fillId="0" borderId="32" xfId="0" applyFont="1" applyBorder="1" applyAlignment="1">
      <alignment vertical="center"/>
    </xf>
    <xf numFmtId="0" fontId="4" fillId="0" borderId="27" xfId="0" applyFont="1" applyBorder="1" applyAlignment="1">
      <alignment horizontal="center" vertical="center"/>
    </xf>
    <xf numFmtId="0" fontId="4" fillId="0" borderId="26" xfId="0" applyFont="1" applyBorder="1" applyAlignment="1">
      <alignment horizontal="center" vertical="center"/>
    </xf>
    <xf numFmtId="0" fontId="4" fillId="0" borderId="11" xfId="0" applyFont="1" applyBorder="1" applyAlignment="1">
      <alignment horizontal="justify" vertical="center"/>
    </xf>
    <xf numFmtId="0" fontId="4" fillId="0" borderId="28" xfId="0" applyFont="1" applyBorder="1" applyAlignment="1">
      <alignment horizontal="justify" vertical="center"/>
    </xf>
    <xf numFmtId="0" fontId="4" fillId="0" borderId="0" xfId="0" applyFont="1" applyBorder="1" applyAlignment="1">
      <alignment horizontal="justify" vertical="center"/>
    </xf>
    <xf numFmtId="0" fontId="4" fillId="0" borderId="30" xfId="0" applyFont="1" applyBorder="1" applyAlignment="1">
      <alignment horizontal="justify" vertical="center"/>
    </xf>
    <xf numFmtId="0" fontId="32" fillId="0" borderId="1" xfId="0" applyFont="1" applyBorder="1" applyAlignment="1">
      <alignment horizontal="center" vertical="center"/>
    </xf>
    <xf numFmtId="0" fontId="32" fillId="0" borderId="1" xfId="0" applyFont="1" applyBorder="1" applyAlignment="1">
      <alignment horizontal="left" vertical="center"/>
    </xf>
    <xf numFmtId="0" fontId="31" fillId="6" borderId="1" xfId="0" applyFont="1" applyFill="1" applyBorder="1" applyAlignment="1">
      <alignment horizontal="center" vertical="center"/>
    </xf>
    <xf numFmtId="0" fontId="7" fillId="6" borderId="1" xfId="0" applyFont="1" applyFill="1" applyBorder="1" applyAlignment="1">
      <alignment horizontal="left" vertical="center"/>
    </xf>
    <xf numFmtId="9" fontId="42" fillId="0" borderId="21" xfId="0" applyNumberFormat="1" applyFont="1" applyBorder="1" applyAlignment="1">
      <alignment horizontal="center" vertical="center"/>
    </xf>
    <xf numFmtId="0" fontId="31" fillId="0" borderId="21" xfId="0" applyFont="1" applyBorder="1" applyAlignment="1">
      <alignment horizontal="left" vertical="center"/>
    </xf>
    <xf numFmtId="3" fontId="32" fillId="0" borderId="19" xfId="0" applyNumberFormat="1" applyFont="1" applyBorder="1" applyAlignment="1">
      <alignment horizontal="center" vertical="center"/>
    </xf>
    <xf numFmtId="0" fontId="31" fillId="0" borderId="19" xfId="0" applyFont="1" applyBorder="1" applyAlignment="1">
      <alignment horizontal="left" vertical="center"/>
    </xf>
    <xf numFmtId="0" fontId="5" fillId="0" borderId="0" xfId="0" applyFont="1" applyBorder="1" applyAlignment="1">
      <alignment vertical="center"/>
    </xf>
    <xf numFmtId="0" fontId="42" fillId="0" borderId="21" xfId="0" applyFont="1" applyBorder="1" applyAlignment="1">
      <alignment horizontal="right" vertical="center"/>
    </xf>
    <xf numFmtId="0" fontId="32" fillId="0" borderId="20" xfId="0" applyFont="1" applyBorder="1" applyAlignment="1">
      <alignment horizontal="center" vertical="center"/>
    </xf>
    <xf numFmtId="0" fontId="32" fillId="0" borderId="20" xfId="0" applyFont="1" applyBorder="1" applyAlignment="1">
      <alignment horizontal="left" vertical="center"/>
    </xf>
    <xf numFmtId="0" fontId="31" fillId="0" borderId="19" xfId="0" applyFont="1" applyBorder="1" applyAlignment="1">
      <alignment horizontal="center" vertical="center"/>
    </xf>
    <xf numFmtId="0" fontId="5" fillId="0" borderId="0" xfId="0" applyFont="1" applyAlignment="1">
      <alignment vertical="center"/>
    </xf>
    <xf numFmtId="9" fontId="32" fillId="0" borderId="21" xfId="0" applyNumberFormat="1" applyFont="1" applyBorder="1" applyAlignment="1">
      <alignment horizontal="center" vertical="center"/>
    </xf>
    <xf numFmtId="0" fontId="32" fillId="0" borderId="21" xfId="0" applyFont="1" applyBorder="1" applyAlignment="1">
      <alignment horizontal="justify" vertical="center"/>
    </xf>
    <xf numFmtId="9" fontId="32" fillId="0" borderId="20" xfId="0" applyNumberFormat="1" applyFont="1" applyBorder="1" applyAlignment="1">
      <alignment horizontal="center" vertical="center"/>
    </xf>
    <xf numFmtId="0" fontId="32" fillId="0" borderId="20" xfId="0" applyFont="1" applyBorder="1" applyAlignment="1">
      <alignment horizontal="justify" vertical="center"/>
    </xf>
    <xf numFmtId="9" fontId="32" fillId="0" borderId="19" xfId="0" applyNumberFormat="1" applyFont="1" applyBorder="1" applyAlignment="1">
      <alignment horizontal="center" vertical="center"/>
    </xf>
    <xf numFmtId="0" fontId="32" fillId="0" borderId="19" xfId="0" applyFont="1" applyBorder="1" applyAlignment="1">
      <alignment horizontal="justify" vertical="center"/>
    </xf>
    <xf numFmtId="10" fontId="32" fillId="0" borderId="20" xfId="0" applyNumberFormat="1" applyFont="1" applyBorder="1" applyAlignment="1">
      <alignment horizontal="center" vertical="center"/>
    </xf>
    <xf numFmtId="0" fontId="31" fillId="0" borderId="20" xfId="0" applyFont="1" applyBorder="1" applyAlignment="1">
      <alignment horizontal="justify" vertical="center"/>
    </xf>
    <xf numFmtId="10" fontId="32" fillId="0" borderId="19" xfId="0" applyNumberFormat="1" applyFont="1" applyBorder="1" applyAlignment="1">
      <alignment horizontal="center" vertical="center"/>
    </xf>
    <xf numFmtId="0" fontId="31" fillId="0" borderId="19" xfId="0" applyFont="1" applyBorder="1" applyAlignment="1">
      <alignment horizontal="justify" vertical="center"/>
    </xf>
    <xf numFmtId="0" fontId="0" fillId="0" borderId="21" xfId="0" applyBorder="1" applyAlignment="1">
      <alignment vertical="center" wrapText="1"/>
    </xf>
    <xf numFmtId="0" fontId="32" fillId="0" borderId="20" xfId="0" applyFont="1" applyBorder="1" applyAlignment="1">
      <alignment horizontal="justify" vertical="center" wrapText="1"/>
    </xf>
    <xf numFmtId="0" fontId="32" fillId="0" borderId="19" xfId="0" applyFont="1" applyBorder="1" applyAlignment="1">
      <alignment horizontal="justify" vertical="center" wrapText="1"/>
    </xf>
    <xf numFmtId="0" fontId="6" fillId="2" borderId="14" xfId="0" applyFont="1" applyFill="1" applyBorder="1" applyAlignment="1">
      <alignment vertical="center" wrapText="1"/>
    </xf>
    <xf numFmtId="0" fontId="0" fillId="0" borderId="4" xfId="0" applyBorder="1" applyAlignment="1">
      <alignment vertical="center" wrapText="1"/>
    </xf>
    <xf numFmtId="0" fontId="4" fillId="0" borderId="9" xfId="0" applyFont="1" applyBorder="1" applyAlignment="1">
      <alignment horizontal="center" vertical="center" wrapText="1"/>
    </xf>
    <xf numFmtId="0" fontId="43" fillId="0" borderId="0" xfId="6" applyAlignment="1">
      <alignment horizontal="justify" vertical="center"/>
    </xf>
    <xf numFmtId="9" fontId="4" fillId="0" borderId="2" xfId="0" applyNumberFormat="1" applyFont="1" applyBorder="1" applyAlignment="1">
      <alignment horizontal="center" vertical="center" wrapText="1"/>
    </xf>
    <xf numFmtId="9" fontId="7" fillId="0" borderId="2" xfId="0" applyNumberFormat="1" applyFont="1" applyBorder="1" applyAlignment="1">
      <alignment horizontal="center" vertical="center" wrapText="1"/>
    </xf>
    <xf numFmtId="10" fontId="7" fillId="0" borderId="9" xfId="0" applyNumberFormat="1" applyFont="1" applyBorder="1" applyAlignment="1">
      <alignment horizontal="center" vertical="center" wrapText="1"/>
    </xf>
    <xf numFmtId="0" fontId="6" fillId="6" borderId="6"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7" fillId="6" borderId="7" xfId="0" applyFont="1" applyFill="1" applyBorder="1" applyAlignment="1">
      <alignment horizontal="center" vertical="center" wrapText="1"/>
    </xf>
    <xf numFmtId="0" fontId="7" fillId="6" borderId="2" xfId="0" applyFont="1" applyFill="1" applyBorder="1" applyAlignment="1">
      <alignment horizontal="center" vertical="center" wrapText="1"/>
    </xf>
    <xf numFmtId="0" fontId="7" fillId="0" borderId="4" xfId="0" applyFont="1" applyBorder="1" applyAlignment="1">
      <alignment horizontal="justify" vertical="center" wrapText="1"/>
    </xf>
    <xf numFmtId="6" fontId="4" fillId="0" borderId="2" xfId="0" applyNumberFormat="1" applyFont="1" applyBorder="1" applyAlignment="1">
      <alignment horizontal="center" vertical="center" wrapText="1"/>
    </xf>
    <xf numFmtId="0" fontId="4" fillId="8" borderId="1" xfId="0" applyFont="1" applyFill="1" applyBorder="1" applyAlignment="1">
      <alignment horizontal="justify" vertical="center" wrapText="1"/>
    </xf>
    <xf numFmtId="0" fontId="4" fillId="8" borderId="1" xfId="0" applyFont="1" applyFill="1" applyBorder="1" applyAlignment="1">
      <alignment horizontal="center" vertical="center" wrapText="1"/>
    </xf>
    <xf numFmtId="9" fontId="4" fillId="0" borderId="4" xfId="0" applyNumberFormat="1" applyFont="1" applyBorder="1" applyAlignment="1">
      <alignment horizontal="center" vertical="center" wrapText="1"/>
    </xf>
    <xf numFmtId="0" fontId="32" fillId="0" borderId="1" xfId="0" applyFont="1" applyBorder="1" applyAlignment="1">
      <alignment horizontal="justify" vertical="center"/>
    </xf>
    <xf numFmtId="9" fontId="32" fillId="0" borderId="1" xfId="0" applyNumberFormat="1" applyFont="1" applyBorder="1" applyAlignment="1">
      <alignment horizontal="center" vertical="center" wrapText="1"/>
    </xf>
    <xf numFmtId="0" fontId="32" fillId="8" borderId="1" xfId="0" applyFont="1" applyFill="1" applyBorder="1" applyAlignment="1">
      <alignment horizontal="center" vertical="center"/>
    </xf>
    <xf numFmtId="0" fontId="32" fillId="0" borderId="1" xfId="0" applyFont="1" applyBorder="1" applyAlignment="1">
      <alignment horizontal="center" vertical="center" wrapText="1"/>
    </xf>
    <xf numFmtId="0" fontId="15" fillId="0" borderId="0" xfId="0" applyFont="1" applyFill="1"/>
    <xf numFmtId="0" fontId="44" fillId="0" borderId="0" xfId="7" applyFont="1" applyFill="1"/>
    <xf numFmtId="0" fontId="16" fillId="0" borderId="1" xfId="7" applyFont="1" applyFill="1" applyBorder="1" applyAlignment="1">
      <alignment horizontal="center" vertical="center" wrapText="1"/>
    </xf>
    <xf numFmtId="0" fontId="44" fillId="0" borderId="1" xfId="7" applyFont="1" applyFill="1" applyBorder="1" applyAlignment="1">
      <alignment horizontal="left"/>
    </xf>
    <xf numFmtId="0" fontId="44" fillId="0" borderId="0" xfId="7" applyFont="1" applyFill="1" applyBorder="1" applyAlignment="1">
      <alignment vertical="center" wrapText="1"/>
    </xf>
    <xf numFmtId="0" fontId="44" fillId="0" borderId="0" xfId="0" applyFont="1" applyFill="1" applyBorder="1" applyAlignment="1">
      <alignment horizontal="left"/>
    </xf>
    <xf numFmtId="0" fontId="44" fillId="0" borderId="0" xfId="7" applyFont="1" applyFill="1" applyBorder="1"/>
    <xf numFmtId="3" fontId="44" fillId="0" borderId="1" xfId="7" applyNumberFormat="1" applyFont="1" applyFill="1" applyBorder="1" applyAlignment="1">
      <alignment horizontal="right"/>
    </xf>
    <xf numFmtId="0" fontId="44" fillId="0" borderId="1" xfId="7" applyFont="1" applyFill="1" applyBorder="1"/>
    <xf numFmtId="0" fontId="47" fillId="0" borderId="1" xfId="8" applyFont="1" applyBorder="1"/>
    <xf numFmtId="0" fontId="47" fillId="0" borderId="1" xfId="8" applyFont="1" applyBorder="1" applyAlignment="1">
      <alignment horizontal="center" wrapText="1"/>
    </xf>
    <xf numFmtId="0" fontId="48" fillId="0" borderId="1" xfId="8" applyFont="1" applyBorder="1" applyAlignment="1">
      <alignment horizontal="center" wrapText="1"/>
    </xf>
    <xf numFmtId="0" fontId="47" fillId="0" borderId="0" xfId="8" applyFont="1"/>
    <xf numFmtId="0" fontId="48" fillId="0" borderId="0" xfId="8" applyFont="1"/>
    <xf numFmtId="164" fontId="47" fillId="0" borderId="1" xfId="8" applyNumberFormat="1" applyFont="1" applyBorder="1"/>
    <xf numFmtId="0" fontId="48" fillId="0" borderId="1" xfId="8" applyFont="1" applyBorder="1"/>
    <xf numFmtId="0" fontId="47" fillId="10" borderId="1" xfId="8" applyFont="1" applyFill="1" applyBorder="1"/>
    <xf numFmtId="0" fontId="47" fillId="10" borderId="1" xfId="8" applyFont="1" applyFill="1" applyBorder="1" applyAlignment="1">
      <alignment horizontal="center" wrapText="1"/>
    </xf>
    <xf numFmtId="164" fontId="47" fillId="10" borderId="1" xfId="8" applyNumberFormat="1" applyFont="1" applyFill="1" applyBorder="1"/>
    <xf numFmtId="0" fontId="48" fillId="10" borderId="1" xfId="8" applyFont="1" applyFill="1" applyBorder="1"/>
    <xf numFmtId="3" fontId="47" fillId="0" borderId="1" xfId="8" applyNumberFormat="1" applyFont="1" applyBorder="1"/>
    <xf numFmtId="3" fontId="48" fillId="0" borderId="1" xfId="8" applyNumberFormat="1" applyFont="1" applyBorder="1"/>
    <xf numFmtId="0" fontId="47" fillId="0" borderId="1" xfId="8" applyFont="1" applyBorder="1" applyAlignment="1">
      <alignment horizontal="center" vertical="center" wrapText="1"/>
    </xf>
    <xf numFmtId="0" fontId="48" fillId="0" borderId="1" xfId="8" applyFont="1" applyBorder="1" applyAlignment="1">
      <alignment horizontal="center" vertical="center" wrapText="1"/>
    </xf>
    <xf numFmtId="0" fontId="49" fillId="0" borderId="0" xfId="8" applyFont="1"/>
    <xf numFmtId="0" fontId="39" fillId="0" borderId="0" xfId="8" applyFont="1"/>
    <xf numFmtId="0" fontId="50" fillId="0" borderId="1" xfId="0" applyFont="1" applyBorder="1" applyAlignment="1">
      <alignment vertical="center" wrapText="1"/>
    </xf>
    <xf numFmtId="177" fontId="50" fillId="0" borderId="1" xfId="0" applyNumberFormat="1" applyFont="1" applyBorder="1" applyAlignment="1">
      <alignment vertical="center" wrapText="1"/>
    </xf>
    <xf numFmtId="0" fontId="41" fillId="0" borderId="0" xfId="0" applyFont="1"/>
    <xf numFmtId="0" fontId="51" fillId="0" borderId="1" xfId="0" applyFont="1" applyBorder="1" applyAlignment="1">
      <alignment horizontal="center" vertical="center"/>
    </xf>
    <xf numFmtId="0" fontId="41" fillId="0" borderId="1" xfId="0" applyFont="1" applyBorder="1" applyAlignment="1">
      <alignment vertical="center" wrapText="1"/>
    </xf>
    <xf numFmtId="177" fontId="41" fillId="0" borderId="1" xfId="5" applyNumberFormat="1" applyFont="1" applyBorder="1" applyAlignment="1">
      <alignment horizontal="right" vertical="center"/>
    </xf>
    <xf numFmtId="177" fontId="5" fillId="0" borderId="1" xfId="0" applyNumberFormat="1" applyFont="1" applyFill="1" applyBorder="1"/>
    <xf numFmtId="177" fontId="41" fillId="0" borderId="1" xfId="0" applyNumberFormat="1" applyFont="1" applyFill="1" applyBorder="1"/>
    <xf numFmtId="0" fontId="51" fillId="0" borderId="1" xfId="0" applyFont="1" applyBorder="1" applyAlignment="1">
      <alignment vertical="center" wrapText="1"/>
    </xf>
    <xf numFmtId="177" fontId="51" fillId="0" borderId="1" xfId="5" applyNumberFormat="1" applyFont="1" applyBorder="1" applyAlignment="1">
      <alignment horizontal="right" vertical="center"/>
    </xf>
    <xf numFmtId="0" fontId="39" fillId="0" borderId="1" xfId="0" applyFont="1" applyFill="1" applyBorder="1" applyAlignment="1">
      <alignment vertical="center" wrapText="1"/>
    </xf>
    <xf numFmtId="177" fontId="53" fillId="0" borderId="1" xfId="5" applyNumberFormat="1" applyFont="1" applyBorder="1" applyAlignment="1">
      <alignment horizontal="right" vertical="center"/>
    </xf>
    <xf numFmtId="0" fontId="41" fillId="11" borderId="1" xfId="0" applyFont="1" applyFill="1" applyBorder="1" applyAlignment="1">
      <alignment horizontal="right" vertical="center"/>
    </xf>
    <xf numFmtId="177" fontId="54" fillId="0" borderId="1" xfId="5" applyNumberFormat="1" applyFont="1" applyBorder="1" applyAlignment="1">
      <alignment horizontal="right" vertical="center"/>
    </xf>
    <xf numFmtId="0" fontId="41" fillId="9" borderId="1" xfId="0" applyFont="1" applyFill="1" applyBorder="1" applyAlignment="1">
      <alignment horizontal="right" vertical="center"/>
    </xf>
    <xf numFmtId="177" fontId="51" fillId="9" borderId="1" xfId="5" applyNumberFormat="1" applyFont="1" applyFill="1" applyBorder="1" applyAlignment="1">
      <alignment horizontal="right" vertical="center"/>
    </xf>
    <xf numFmtId="0" fontId="53" fillId="0" borderId="1" xfId="0" applyFont="1" applyBorder="1" applyAlignment="1">
      <alignment vertical="center" wrapText="1"/>
    </xf>
    <xf numFmtId="0" fontId="53" fillId="9" borderId="1" xfId="0" applyFont="1" applyFill="1" applyBorder="1" applyAlignment="1">
      <alignment horizontal="right" vertical="center"/>
    </xf>
    <xf numFmtId="177" fontId="53" fillId="9" borderId="1" xfId="5" applyNumberFormat="1" applyFont="1" applyFill="1" applyBorder="1" applyAlignment="1">
      <alignment horizontal="right" vertical="center"/>
    </xf>
    <xf numFmtId="0" fontId="53" fillId="0" borderId="1" xfId="0" applyFont="1" applyFill="1" applyBorder="1" applyAlignment="1">
      <alignment vertical="center" wrapText="1"/>
    </xf>
    <xf numFmtId="0" fontId="51" fillId="0" borderId="1" xfId="0" applyFont="1" applyFill="1" applyBorder="1" applyAlignment="1">
      <alignment vertical="center" wrapText="1"/>
    </xf>
    <xf numFmtId="177" fontId="51" fillId="9" borderId="1" xfId="0" applyNumberFormat="1" applyFont="1" applyFill="1" applyBorder="1" applyAlignment="1">
      <alignment horizontal="right" vertical="center"/>
    </xf>
    <xf numFmtId="0" fontId="41" fillId="0" borderId="1" xfId="0" applyFont="1" applyFill="1" applyBorder="1" applyAlignment="1">
      <alignment vertical="center" wrapText="1"/>
    </xf>
    <xf numFmtId="0" fontId="41" fillId="0" borderId="1" xfId="0" applyFont="1" applyBorder="1"/>
    <xf numFmtId="177" fontId="41" fillId="0" borderId="1" xfId="0" applyNumberFormat="1" applyFont="1" applyBorder="1"/>
    <xf numFmtId="0" fontId="55" fillId="0" borderId="1" xfId="0" applyFont="1" applyFill="1" applyBorder="1" applyAlignment="1">
      <alignment vertical="center"/>
    </xf>
    <xf numFmtId="0" fontId="55" fillId="0" borderId="1" xfId="0" applyFont="1" applyBorder="1"/>
    <xf numFmtId="177" fontId="55" fillId="0" borderId="1" xfId="0" applyNumberFormat="1" applyFont="1" applyBorder="1"/>
    <xf numFmtId="0" fontId="54" fillId="0" borderId="1" xfId="0" applyFont="1" applyFill="1" applyBorder="1" applyAlignment="1">
      <alignment vertical="center"/>
    </xf>
    <xf numFmtId="0" fontId="54" fillId="0" borderId="1" xfId="0" applyFont="1" applyBorder="1"/>
    <xf numFmtId="164" fontId="54" fillId="0" borderId="1" xfId="3" applyNumberFormat="1" applyFont="1" applyBorder="1"/>
    <xf numFmtId="0" fontId="21" fillId="0" borderId="0" xfId="0" applyFont="1"/>
    <xf numFmtId="0" fontId="5" fillId="0" borderId="0" xfId="0" applyFont="1" applyBorder="1" applyAlignment="1">
      <alignment horizontal="left" vertical="center" wrapText="1"/>
    </xf>
    <xf numFmtId="0" fontId="21" fillId="0" borderId="27" xfId="0" applyFont="1" applyBorder="1" applyAlignment="1">
      <alignment horizontal="left"/>
    </xf>
    <xf numFmtId="0" fontId="21" fillId="0" borderId="0" xfId="0" applyFont="1" applyBorder="1" applyAlignment="1">
      <alignment horizontal="left" wrapText="1"/>
    </xf>
    <xf numFmtId="0" fontId="21" fillId="0" borderId="0" xfId="0" applyFont="1" applyAlignment="1">
      <alignment horizontal="left"/>
    </xf>
    <xf numFmtId="0" fontId="10" fillId="0" borderId="0" xfId="0" applyFont="1" applyAlignment="1">
      <alignment horizontal="left" wrapText="1"/>
    </xf>
    <xf numFmtId="0" fontId="10" fillId="0" borderId="0" xfId="0" applyFont="1" applyAlignment="1">
      <alignment horizontal="left" vertical="center" wrapText="1"/>
    </xf>
    <xf numFmtId="0" fontId="19" fillId="0" borderId="0" xfId="0" applyFont="1" applyFill="1" applyAlignment="1">
      <alignment horizontal="left" vertical="center" wrapText="1"/>
    </xf>
    <xf numFmtId="0" fontId="16" fillId="0" borderId="0" xfId="0" applyFont="1" applyAlignment="1">
      <alignment horizontal="center" wrapText="1"/>
    </xf>
    <xf numFmtId="0" fontId="16" fillId="0" borderId="0" xfId="0" applyFont="1" applyAlignment="1">
      <alignment horizontal="center"/>
    </xf>
    <xf numFmtId="3" fontId="4" fillId="0" borderId="6" xfId="0" applyNumberFormat="1" applyFont="1" applyBorder="1" applyAlignment="1">
      <alignment vertical="center" wrapText="1"/>
    </xf>
    <xf numFmtId="3" fontId="4" fillId="0" borderId="4" xfId="0" applyNumberFormat="1" applyFont="1" applyBorder="1" applyAlignment="1">
      <alignment vertical="center" wrapText="1"/>
    </xf>
    <xf numFmtId="0" fontId="6" fillId="2" borderId="6" xfId="0" applyFont="1" applyFill="1" applyBorder="1" applyAlignment="1">
      <alignment vertical="center" wrapText="1"/>
    </xf>
    <xf numFmtId="0" fontId="6" fillId="2" borderId="4" xfId="0" applyFont="1" applyFill="1" applyBorder="1" applyAlignment="1">
      <alignment vertical="center" wrapText="1"/>
    </xf>
    <xf numFmtId="0" fontId="7" fillId="2" borderId="10" xfId="0" applyFont="1" applyFill="1" applyBorder="1" applyAlignment="1">
      <alignment vertical="center" wrapText="1"/>
    </xf>
    <xf numFmtId="0" fontId="7" fillId="2" borderId="3" xfId="0" applyFont="1" applyFill="1" applyBorder="1" applyAlignment="1">
      <alignment vertical="center" wrapText="1"/>
    </xf>
    <xf numFmtId="0" fontId="2" fillId="0" borderId="0" xfId="0" applyFont="1" applyAlignment="1">
      <alignment horizontal="center" vertical="center"/>
    </xf>
    <xf numFmtId="0" fontId="8" fillId="0" borderId="6" xfId="0" applyFont="1" applyBorder="1" applyAlignment="1">
      <alignment vertical="center" wrapText="1"/>
    </xf>
    <xf numFmtId="0" fontId="8" fillId="0" borderId="4" xfId="0" applyFont="1" applyBorder="1" applyAlignment="1">
      <alignment vertical="center" wrapText="1"/>
    </xf>
    <xf numFmtId="0" fontId="4" fillId="0" borderId="6" xfId="0" applyFont="1" applyBorder="1" applyAlignment="1">
      <alignment horizontal="center" vertical="center" wrapText="1"/>
    </xf>
    <xf numFmtId="0" fontId="4" fillId="0" borderId="4" xfId="0" applyFont="1" applyBorder="1" applyAlignment="1">
      <alignment horizontal="center" vertical="center" wrapText="1"/>
    </xf>
    <xf numFmtId="0" fontId="1" fillId="0" borderId="0" xfId="0" applyFont="1" applyAlignment="1">
      <alignment horizontal="center" vertical="center"/>
    </xf>
    <xf numFmtId="9" fontId="4" fillId="0" borderId="6" xfId="0" applyNumberFormat="1" applyFont="1" applyBorder="1" applyAlignment="1">
      <alignment horizontal="center" vertical="center" wrapText="1"/>
    </xf>
    <xf numFmtId="9" fontId="4" fillId="0" borderId="4" xfId="0" applyNumberFormat="1" applyFont="1" applyBorder="1" applyAlignment="1">
      <alignment horizontal="center" vertical="center" wrapText="1"/>
    </xf>
    <xf numFmtId="9" fontId="7" fillId="0" borderId="6" xfId="0" applyNumberFormat="1" applyFont="1" applyBorder="1" applyAlignment="1">
      <alignment horizontal="center" vertical="center" wrapText="1"/>
    </xf>
    <xf numFmtId="9" fontId="7" fillId="0" borderId="4" xfId="0" applyNumberFormat="1" applyFont="1" applyBorder="1" applyAlignment="1">
      <alignment horizontal="center" vertical="center" wrapText="1"/>
    </xf>
    <xf numFmtId="0" fontId="2" fillId="0" borderId="5" xfId="0" applyFont="1" applyBorder="1" applyAlignment="1">
      <alignment horizontal="center" vertical="center"/>
    </xf>
    <xf numFmtId="0" fontId="7" fillId="2" borderId="6" xfId="0" applyFont="1" applyFill="1" applyBorder="1" applyAlignment="1">
      <alignment vertical="center" wrapText="1"/>
    </xf>
    <xf numFmtId="0" fontId="7" fillId="2" borderId="4" xfId="0" applyFont="1" applyFill="1" applyBorder="1" applyAlignment="1">
      <alignment vertical="center" wrapText="1"/>
    </xf>
    <xf numFmtId="0" fontId="6" fillId="0" borderId="6" xfId="0" applyFont="1" applyBorder="1" applyAlignment="1">
      <alignment vertical="center" wrapText="1"/>
    </xf>
    <xf numFmtId="0" fontId="6" fillId="0" borderId="4" xfId="0" applyFont="1" applyBorder="1" applyAlignment="1">
      <alignment vertical="center" wrapText="1"/>
    </xf>
    <xf numFmtId="0" fontId="6" fillId="3" borderId="6" xfId="0" applyFont="1" applyFill="1" applyBorder="1" applyAlignment="1">
      <alignment vertical="center" wrapText="1"/>
    </xf>
    <xf numFmtId="0" fontId="6" fillId="3" borderId="8" xfId="0" applyFont="1" applyFill="1" applyBorder="1" applyAlignment="1">
      <alignment vertical="center" wrapText="1"/>
    </xf>
    <xf numFmtId="0" fontId="6" fillId="3" borderId="4" xfId="0" applyFont="1" applyFill="1" applyBorder="1" applyAlignment="1">
      <alignment vertical="center" wrapText="1"/>
    </xf>
    <xf numFmtId="0" fontId="6" fillId="0" borderId="8" xfId="0" applyFont="1" applyBorder="1" applyAlignment="1">
      <alignment vertical="center" wrapText="1"/>
    </xf>
    <xf numFmtId="0" fontId="8" fillId="0" borderId="8" xfId="0" applyFont="1" applyBorder="1" applyAlignment="1">
      <alignment vertical="center" wrapText="1"/>
    </xf>
    <xf numFmtId="9" fontId="4" fillId="0" borderId="8" xfId="0" applyNumberFormat="1" applyFont="1" applyBorder="1" applyAlignment="1">
      <alignment horizontal="center" vertical="center" wrapText="1"/>
    </xf>
    <xf numFmtId="9" fontId="4" fillId="0" borderId="15" xfId="0" applyNumberFormat="1" applyFont="1" applyBorder="1" applyAlignment="1">
      <alignment horizontal="center" vertical="center" wrapText="1"/>
    </xf>
    <xf numFmtId="9" fontId="4" fillId="0" borderId="7" xfId="0" applyNumberFormat="1" applyFont="1" applyBorder="1" applyAlignment="1">
      <alignment horizontal="center" vertical="center" wrapText="1"/>
    </xf>
    <xf numFmtId="9" fontId="4" fillId="0" borderId="16" xfId="0" applyNumberFormat="1" applyFont="1" applyBorder="1" applyAlignment="1">
      <alignment horizontal="center" vertical="center" wrapText="1"/>
    </xf>
    <xf numFmtId="9" fontId="4" fillId="0" borderId="9" xfId="0" applyNumberFormat="1" applyFont="1" applyBorder="1" applyAlignment="1">
      <alignment horizontal="center" vertical="center" wrapText="1"/>
    </xf>
    <xf numFmtId="9" fontId="4" fillId="0" borderId="17" xfId="0" applyNumberFormat="1" applyFont="1" applyBorder="1" applyAlignment="1">
      <alignment horizontal="center" vertical="center" wrapText="1"/>
    </xf>
    <xf numFmtId="9" fontId="4" fillId="0" borderId="2" xfId="0" applyNumberFormat="1" applyFont="1" applyBorder="1" applyAlignment="1">
      <alignment horizontal="center" vertical="center" wrapText="1"/>
    </xf>
    <xf numFmtId="0" fontId="4" fillId="0" borderId="6" xfId="0" applyFont="1" applyBorder="1" applyAlignment="1">
      <alignment vertical="center" wrapText="1"/>
    </xf>
    <xf numFmtId="0" fontId="4" fillId="0" borderId="4" xfId="0" applyFont="1" applyBorder="1" applyAlignment="1">
      <alignment vertical="center" wrapText="1"/>
    </xf>
    <xf numFmtId="0" fontId="4" fillId="0" borderId="15"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2" xfId="0" applyFont="1" applyBorder="1" applyAlignment="1">
      <alignment horizontal="center" vertical="center" wrapText="1"/>
    </xf>
    <xf numFmtId="9" fontId="4" fillId="0" borderId="10" xfId="0" applyNumberFormat="1" applyFont="1" applyBorder="1" applyAlignment="1">
      <alignment horizontal="center" vertical="center" wrapText="1"/>
    </xf>
    <xf numFmtId="9" fontId="4" fillId="0" borderId="3" xfId="0" applyNumberFormat="1" applyFont="1" applyBorder="1" applyAlignment="1">
      <alignment horizontal="center" vertical="center" wrapText="1"/>
    </xf>
    <xf numFmtId="0" fontId="7" fillId="6" borderId="6" xfId="0" applyFont="1" applyFill="1" applyBorder="1" applyAlignment="1">
      <alignment horizontal="center" vertical="center" wrapText="1"/>
    </xf>
    <xf numFmtId="0" fontId="7" fillId="6" borderId="4" xfId="0" applyFont="1" applyFill="1" applyBorder="1" applyAlignment="1">
      <alignment horizontal="center" vertical="center" wrapText="1"/>
    </xf>
    <xf numFmtId="0" fontId="7" fillId="6" borderId="15" xfId="0" applyFont="1" applyFill="1" applyBorder="1" applyAlignment="1">
      <alignment horizontal="center" vertical="center" wrapText="1"/>
    </xf>
    <xf numFmtId="0" fontId="7" fillId="6" borderId="7" xfId="0" applyFont="1" applyFill="1" applyBorder="1" applyAlignment="1">
      <alignment horizontal="center" vertical="center" wrapText="1"/>
    </xf>
    <xf numFmtId="0" fontId="7" fillId="6" borderId="17" xfId="0" applyFont="1" applyFill="1" applyBorder="1" applyAlignment="1">
      <alignment horizontal="center" vertical="center" wrapText="1"/>
    </xf>
    <xf numFmtId="0" fontId="7" fillId="6" borderId="2" xfId="0" applyFont="1" applyFill="1" applyBorder="1" applyAlignment="1">
      <alignment horizontal="center" vertical="center" wrapText="1"/>
    </xf>
    <xf numFmtId="0" fontId="2" fillId="0" borderId="0" xfId="0" applyFont="1" applyAlignment="1">
      <alignment horizontal="left" vertical="center"/>
    </xf>
    <xf numFmtId="0" fontId="1" fillId="0" borderId="0" xfId="0" applyFont="1" applyAlignment="1">
      <alignment horizontal="center" vertical="center" wrapText="1"/>
    </xf>
    <xf numFmtId="0" fontId="2" fillId="0" borderId="0" xfId="0" applyFont="1" applyAlignment="1">
      <alignment horizontal="center" vertical="center" wrapText="1"/>
    </xf>
    <xf numFmtId="0" fontId="7" fillId="0" borderId="6" xfId="0" applyFont="1" applyBorder="1" applyAlignment="1">
      <alignment horizontal="justify" vertical="center" wrapText="1"/>
    </xf>
    <xf numFmtId="0" fontId="7" fillId="0" borderId="4" xfId="0" applyFont="1" applyBorder="1" applyAlignment="1">
      <alignment horizontal="justify" vertical="center" wrapText="1"/>
    </xf>
    <xf numFmtId="6" fontId="4" fillId="0" borderId="6" xfId="0" applyNumberFormat="1" applyFont="1" applyBorder="1" applyAlignment="1">
      <alignment horizontal="center" vertical="center" wrapText="1"/>
    </xf>
    <xf numFmtId="6" fontId="4" fillId="0" borderId="4" xfId="0" applyNumberFormat="1" applyFont="1" applyBorder="1" applyAlignment="1">
      <alignment horizontal="center" vertical="center" wrapText="1"/>
    </xf>
    <xf numFmtId="0" fontId="7" fillId="0" borderId="8" xfId="0" applyFont="1" applyBorder="1" applyAlignment="1">
      <alignment horizontal="justify" vertical="center" wrapText="1"/>
    </xf>
    <xf numFmtId="0" fontId="4" fillId="0" borderId="8" xfId="0" applyFont="1" applyBorder="1" applyAlignment="1">
      <alignment horizontal="center" vertical="center" wrapText="1"/>
    </xf>
    <xf numFmtId="0" fontId="25" fillId="6" borderId="6" xfId="0" applyFont="1" applyFill="1" applyBorder="1" applyAlignment="1">
      <alignment vertical="center"/>
    </xf>
    <xf numFmtId="0" fontId="25" fillId="6" borderId="8" xfId="0" applyFont="1" applyFill="1" applyBorder="1" applyAlignment="1">
      <alignment vertical="center"/>
    </xf>
    <xf numFmtId="0" fontId="25" fillId="6" borderId="4" xfId="0" applyFont="1" applyFill="1" applyBorder="1" applyAlignment="1">
      <alignment vertical="center"/>
    </xf>
    <xf numFmtId="0" fontId="25" fillId="6" borderId="6" xfId="0" applyFont="1" applyFill="1" applyBorder="1" applyAlignment="1">
      <alignment horizontal="center" vertical="center" wrapText="1"/>
    </xf>
    <xf numFmtId="0" fontId="25" fillId="6" borderId="8" xfId="0" applyFont="1" applyFill="1" applyBorder="1" applyAlignment="1">
      <alignment horizontal="center" vertical="center" wrapText="1"/>
    </xf>
    <xf numFmtId="0" fontId="25" fillId="6" borderId="4" xfId="0" applyFont="1" applyFill="1" applyBorder="1" applyAlignment="1">
      <alignment horizontal="center" vertical="center" wrapText="1"/>
    </xf>
    <xf numFmtId="0" fontId="25" fillId="0" borderId="10" xfId="0" applyFont="1" applyBorder="1" applyAlignment="1">
      <alignment horizontal="center" vertical="center"/>
    </xf>
    <xf numFmtId="0" fontId="25" fillId="0" borderId="13" xfId="0" applyFont="1" applyBorder="1" applyAlignment="1">
      <alignment horizontal="center" vertical="center"/>
    </xf>
    <xf numFmtId="0" fontId="25" fillId="0" borderId="3" xfId="0" applyFont="1" applyBorder="1" applyAlignment="1">
      <alignment horizontal="center" vertical="center"/>
    </xf>
    <xf numFmtId="0" fontId="5" fillId="0" borderId="0" xfId="0" applyFont="1" applyAlignment="1">
      <alignment horizontal="center" wrapText="1"/>
    </xf>
    <xf numFmtId="0" fontId="7" fillId="7" borderId="6" xfId="0" applyFont="1" applyFill="1" applyBorder="1" applyAlignment="1">
      <alignment horizontal="center" vertical="center"/>
    </xf>
    <xf numFmtId="0" fontId="7" fillId="7" borderId="4" xfId="0" applyFont="1" applyFill="1" applyBorder="1" applyAlignment="1">
      <alignment horizontal="center" vertical="center"/>
    </xf>
    <xf numFmtId="0" fontId="0" fillId="0" borderId="0" xfId="0" applyAlignment="1">
      <alignment horizontal="center" wrapText="1"/>
    </xf>
    <xf numFmtId="0" fontId="0" fillId="0" borderId="0" xfId="0" applyAlignment="1">
      <alignment horizontal="center"/>
    </xf>
    <xf numFmtId="0" fontId="7" fillId="8" borderId="10" xfId="0" applyFont="1" applyFill="1" applyBorder="1" applyAlignment="1">
      <alignment horizontal="center" vertical="center"/>
    </xf>
    <xf numFmtId="0" fontId="7" fillId="8" borderId="13" xfId="0" applyFont="1" applyFill="1" applyBorder="1" applyAlignment="1">
      <alignment horizontal="center" vertical="center"/>
    </xf>
    <xf numFmtId="0" fontId="7" fillId="8" borderId="3" xfId="0" applyFont="1" applyFill="1" applyBorder="1" applyAlignment="1">
      <alignment horizontal="center" vertical="center"/>
    </xf>
    <xf numFmtId="0" fontId="5" fillId="0" borderId="9" xfId="0" applyFont="1" applyBorder="1" applyAlignment="1">
      <alignment vertical="center"/>
    </xf>
    <xf numFmtId="0" fontId="5" fillId="0" borderId="2" xfId="0" applyFont="1" applyBorder="1" applyAlignment="1">
      <alignment vertical="center"/>
    </xf>
    <xf numFmtId="0" fontId="27" fillId="6" borderId="15" xfId="0" applyFont="1" applyFill="1" applyBorder="1" applyAlignment="1">
      <alignment horizontal="center" vertical="center"/>
    </xf>
    <xf numFmtId="0" fontId="27" fillId="6" borderId="5" xfId="0" applyFont="1" applyFill="1" applyBorder="1" applyAlignment="1">
      <alignment horizontal="center" vertical="center"/>
    </xf>
    <xf numFmtId="0" fontId="27" fillId="6" borderId="7" xfId="0" applyFont="1" applyFill="1" applyBorder="1" applyAlignment="1">
      <alignment horizontal="center" vertical="center"/>
    </xf>
    <xf numFmtId="0" fontId="0" fillId="6" borderId="16" xfId="0" applyFill="1" applyBorder="1" applyAlignment="1">
      <alignment vertical="center"/>
    </xf>
    <xf numFmtId="0" fontId="0" fillId="6" borderId="0" xfId="0" applyFill="1" applyAlignment="1">
      <alignment vertical="center"/>
    </xf>
    <xf numFmtId="0" fontId="0" fillId="6" borderId="9" xfId="0" applyFill="1" applyBorder="1" applyAlignment="1">
      <alignment vertical="center"/>
    </xf>
    <xf numFmtId="0" fontId="27" fillId="6" borderId="17" xfId="0" applyFont="1" applyFill="1" applyBorder="1" applyAlignment="1">
      <alignment horizontal="center" vertical="center"/>
    </xf>
    <xf numFmtId="0" fontId="27" fillId="6" borderId="18" xfId="0" applyFont="1" applyFill="1" applyBorder="1" applyAlignment="1">
      <alignment horizontal="center" vertical="center"/>
    </xf>
    <xf numFmtId="0" fontId="27" fillId="6" borderId="2" xfId="0" applyFont="1" applyFill="1" applyBorder="1" applyAlignment="1">
      <alignment horizontal="center" vertical="center"/>
    </xf>
    <xf numFmtId="0" fontId="9" fillId="6" borderId="6" xfId="0" applyFont="1" applyFill="1" applyBorder="1" applyAlignment="1">
      <alignment horizontal="center" vertical="center"/>
    </xf>
    <xf numFmtId="0" fontId="9" fillId="6" borderId="4" xfId="0" applyFont="1" applyFill="1" applyBorder="1" applyAlignment="1">
      <alignment horizontal="center" vertical="center"/>
    </xf>
    <xf numFmtId="0" fontId="9" fillId="6" borderId="10" xfId="0" applyFont="1" applyFill="1" applyBorder="1" applyAlignment="1">
      <alignment horizontal="center" vertical="center"/>
    </xf>
    <xf numFmtId="0" fontId="9" fillId="6" borderId="13" xfId="0" applyFont="1" applyFill="1" applyBorder="1" applyAlignment="1">
      <alignment horizontal="center" vertical="center"/>
    </xf>
    <xf numFmtId="0" fontId="9" fillId="6" borderId="3" xfId="0" applyFont="1" applyFill="1" applyBorder="1" applyAlignment="1">
      <alignment horizontal="center" vertical="center"/>
    </xf>
    <xf numFmtId="0" fontId="22" fillId="0" borderId="0" xfId="4" applyAlignment="1">
      <alignment horizontal="center" wrapText="1"/>
    </xf>
    <xf numFmtId="0" fontId="22" fillId="0" borderId="0" xfId="4" applyAlignment="1">
      <alignment horizontal="center"/>
    </xf>
    <xf numFmtId="0" fontId="5" fillId="0" borderId="0" xfId="0" applyFont="1" applyAlignment="1">
      <alignment horizontal="center" vertical="center" wrapText="1"/>
    </xf>
    <xf numFmtId="0" fontId="5" fillId="0" borderId="1" xfId="0" applyFont="1" applyBorder="1" applyAlignment="1">
      <alignment horizontal="center" vertical="center" textRotation="90"/>
    </xf>
    <xf numFmtId="0" fontId="31" fillId="0" borderId="10" xfId="0" applyFont="1" applyBorder="1" applyAlignment="1">
      <alignment horizontal="center" vertical="center"/>
    </xf>
    <xf numFmtId="0" fontId="31" fillId="0" borderId="13" xfId="0" applyFont="1" applyBorder="1" applyAlignment="1">
      <alignment horizontal="center" vertical="center"/>
    </xf>
    <xf numFmtId="0" fontId="31" fillId="0" borderId="3" xfId="0" applyFont="1" applyBorder="1" applyAlignment="1">
      <alignment horizontal="center" vertical="center"/>
    </xf>
    <xf numFmtId="0" fontId="31" fillId="6" borderId="6" xfId="0" applyFont="1" applyFill="1" applyBorder="1" applyAlignment="1">
      <alignment horizontal="center" vertical="center"/>
    </xf>
    <xf numFmtId="0" fontId="31" fillId="6" borderId="4" xfId="0" applyFont="1" applyFill="1" applyBorder="1" applyAlignment="1">
      <alignment horizontal="center" vertical="center"/>
    </xf>
    <xf numFmtId="0" fontId="31" fillId="6" borderId="10" xfId="0" applyFont="1" applyFill="1" applyBorder="1" applyAlignment="1">
      <alignment horizontal="center" vertical="center" wrapText="1"/>
    </xf>
    <xf numFmtId="0" fontId="31" fillId="6" borderId="13" xfId="0" applyFont="1" applyFill="1" applyBorder="1" applyAlignment="1">
      <alignment horizontal="center" vertical="center" wrapText="1"/>
    </xf>
    <xf numFmtId="0" fontId="31" fillId="6" borderId="3" xfId="0" applyFont="1" applyFill="1" applyBorder="1" applyAlignment="1">
      <alignment horizontal="center" vertical="center" wrapText="1"/>
    </xf>
    <xf numFmtId="0" fontId="31" fillId="0" borderId="10" xfId="0" applyFont="1" applyBorder="1" applyAlignment="1">
      <alignment horizontal="center" vertical="center" wrapText="1"/>
    </xf>
    <xf numFmtId="0" fontId="31" fillId="0" borderId="13" xfId="0" applyFont="1" applyBorder="1" applyAlignment="1">
      <alignment horizontal="center" vertical="center" wrapText="1"/>
    </xf>
    <xf numFmtId="0" fontId="31" fillId="0" borderId="3" xfId="0" applyFont="1" applyBorder="1" applyAlignment="1">
      <alignment horizontal="center" vertical="center" wrapText="1"/>
    </xf>
    <xf numFmtId="0" fontId="16" fillId="0" borderId="0" xfId="0" applyFont="1" applyAlignment="1">
      <alignment horizontal="center" vertical="center" wrapText="1"/>
    </xf>
    <xf numFmtId="0" fontId="1" fillId="0" borderId="0" xfId="0" applyFont="1" applyFill="1" applyAlignment="1">
      <alignment horizontal="center" vertical="center" wrapText="1"/>
    </xf>
    <xf numFmtId="0" fontId="2" fillId="0" borderId="0" xfId="0" applyFont="1" applyFill="1" applyAlignment="1">
      <alignment horizontal="left" vertical="top" wrapText="1"/>
    </xf>
    <xf numFmtId="0" fontId="2" fillId="0" borderId="0" xfId="0" applyFont="1" applyAlignment="1">
      <alignment horizontal="left" vertical="center" wrapText="1"/>
    </xf>
    <xf numFmtId="0" fontId="7" fillId="6" borderId="1" xfId="0" applyFont="1" applyFill="1" applyBorder="1" applyAlignment="1">
      <alignment horizontal="center" vertical="center"/>
    </xf>
    <xf numFmtId="0" fontId="7" fillId="6" borderId="22" xfId="0" applyFont="1" applyFill="1" applyBorder="1" applyAlignment="1">
      <alignment horizontal="center" vertical="center"/>
    </xf>
    <xf numFmtId="0" fontId="7" fillId="6" borderId="25" xfId="0" applyFont="1" applyFill="1" applyBorder="1" applyAlignment="1">
      <alignment horizontal="center" vertical="center"/>
    </xf>
    <xf numFmtId="0" fontId="7" fillId="6" borderId="12" xfId="0" applyFont="1" applyFill="1" applyBorder="1" applyAlignment="1">
      <alignment horizontal="center" vertical="center"/>
    </xf>
    <xf numFmtId="0" fontId="44" fillId="0" borderId="0" xfId="7" applyFont="1" applyFill="1" applyBorder="1" applyAlignment="1">
      <alignment horizontal="left" vertical="center" wrapText="1"/>
    </xf>
    <xf numFmtId="0" fontId="32" fillId="0" borderId="19" xfId="0" applyFont="1" applyBorder="1" applyAlignment="1">
      <alignment horizontal="left" vertical="center" wrapText="1"/>
    </xf>
    <xf numFmtId="0" fontId="32" fillId="0" borderId="20" xfId="0" applyFont="1" applyBorder="1" applyAlignment="1">
      <alignment horizontal="left" vertical="center" wrapText="1"/>
    </xf>
    <xf numFmtId="0" fontId="32" fillId="0" borderId="21" xfId="0" applyFont="1" applyBorder="1" applyAlignment="1">
      <alignment horizontal="left" vertical="center" wrapText="1"/>
    </xf>
  </cellXfs>
  <cellStyles count="9">
    <cellStyle name="Lien hypertexte" xfId="6" builtinId="8"/>
    <cellStyle name="Milliers" xfId="5" builtinId="3"/>
    <cellStyle name="Monétaire" xfId="2" builtinId="4"/>
    <cellStyle name="Normal" xfId="0" builtinId="0"/>
    <cellStyle name="Normal 2" xfId="4"/>
    <cellStyle name="Normal 2 2" xfId="7"/>
    <cellStyle name="Normal 3" xfId="1"/>
    <cellStyle name="Normal 4" xfId="8"/>
    <cellStyle name="Pourcentage" xfId="3" builtinId="5"/>
  </cellStyles>
  <dxfs count="0"/>
  <tableStyles count="0" defaultTableStyle="TableStyleMedium2" defaultPivotStyle="PivotStyleLight16"/>
  <colors>
    <mruColors>
      <color rgb="FF9F5FC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externalLink" Target="externalLinks/externalLink2.xml"/><Relationship Id="rId55"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theme" Target="theme/theme1.xml"/><Relationship Id="rId58"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externalLink" Target="externalLinks/externalLink1.xml"/><Relationship Id="rId57"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externalLink" Target="externalLinks/externalLink3.xml"/><Relationship Id="rId3" Type="http://schemas.openxmlformats.org/officeDocument/2006/relationships/worksheet" Target="worksheets/sheet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3.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14.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15.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16.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7.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tx>
            <c:strRef>
              <c:f>'Chap 1 Graph 1'!$C$4</c:f>
              <c:strCache>
                <c:ptCount val="1"/>
                <c:pt idx="0">
                  <c:v>Sondage des bénéficiaires orientés</c:v>
                </c:pt>
              </c:strCache>
            </c:strRef>
          </c:tx>
          <c:spPr>
            <a:solidFill>
              <a:schemeClr val="accent1"/>
            </a:solidFill>
            <a:ln>
              <a:noFill/>
            </a:ln>
            <a:effectLst/>
          </c:spPr>
          <c:invertIfNegative val="0"/>
          <c:cat>
            <c:strRef>
              <c:f>'Chap 1 Graph 1'!$B$5:$B$11</c:f>
              <c:strCache>
                <c:ptCount val="7"/>
                <c:pt idx="0">
                  <c:v>Pôle emploi</c:v>
                </c:pt>
                <c:pt idx="1">
                  <c:v>Mission locale</c:v>
                </c:pt>
                <c:pt idx="2">
                  <c:v>Association et autres</c:v>
                </c:pt>
                <c:pt idx="3">
                  <c:v>CAF</c:v>
                </c:pt>
                <c:pt idx="4">
                  <c:v>CCAS</c:v>
                </c:pt>
                <c:pt idx="5">
                  <c:v>Département</c:v>
                </c:pt>
                <c:pt idx="6">
                  <c:v>Aucun</c:v>
                </c:pt>
              </c:strCache>
            </c:strRef>
          </c:cat>
          <c:val>
            <c:numRef>
              <c:f>'Chap 1 Graph 1'!$C$5:$C$11</c:f>
              <c:numCache>
                <c:formatCode>0.0%</c:formatCode>
                <c:ptCount val="7"/>
                <c:pt idx="0">
                  <c:v>0.372</c:v>
                </c:pt>
                <c:pt idx="1">
                  <c:v>1.4999999999999999E-2</c:v>
                </c:pt>
                <c:pt idx="2">
                  <c:v>0.104</c:v>
                </c:pt>
                <c:pt idx="3">
                  <c:v>0.16800000000000001</c:v>
                </c:pt>
                <c:pt idx="4">
                  <c:v>0.14799999999999999</c:v>
                </c:pt>
                <c:pt idx="5">
                  <c:v>8.4000000000000005E-2</c:v>
                </c:pt>
                <c:pt idx="6">
                  <c:v>6.9000000000000006E-2</c:v>
                </c:pt>
              </c:numCache>
            </c:numRef>
          </c:val>
          <c:extLst>
            <c:ext xmlns:c16="http://schemas.microsoft.com/office/drawing/2014/chart" uri="{C3380CC4-5D6E-409C-BE32-E72D297353CC}">
              <c16:uniqueId val="{00000000-D1A8-4DDC-8487-E57032AE3E96}"/>
            </c:ext>
          </c:extLst>
        </c:ser>
        <c:ser>
          <c:idx val="1"/>
          <c:order val="1"/>
          <c:tx>
            <c:strRef>
              <c:f>'Chap 1 Graph 1'!$D$4</c:f>
              <c:strCache>
                <c:ptCount val="1"/>
                <c:pt idx="0">
                  <c:v>Enquête OARSA 2019</c:v>
                </c:pt>
              </c:strCache>
            </c:strRef>
          </c:tx>
          <c:spPr>
            <a:solidFill>
              <a:schemeClr val="accent2"/>
            </a:solidFill>
            <a:ln>
              <a:noFill/>
            </a:ln>
            <a:effectLst/>
          </c:spPr>
          <c:invertIfNegative val="0"/>
          <c:cat>
            <c:strRef>
              <c:f>'Chap 1 Graph 1'!$B$5:$B$11</c:f>
              <c:strCache>
                <c:ptCount val="7"/>
                <c:pt idx="0">
                  <c:v>Pôle emploi</c:v>
                </c:pt>
                <c:pt idx="1">
                  <c:v>Mission locale</c:v>
                </c:pt>
                <c:pt idx="2">
                  <c:v>Association et autres</c:v>
                </c:pt>
                <c:pt idx="3">
                  <c:v>CAF</c:v>
                </c:pt>
                <c:pt idx="4">
                  <c:v>CCAS</c:v>
                </c:pt>
                <c:pt idx="5">
                  <c:v>Département</c:v>
                </c:pt>
                <c:pt idx="6">
                  <c:v>Aucun</c:v>
                </c:pt>
              </c:strCache>
            </c:strRef>
          </c:cat>
          <c:val>
            <c:numRef>
              <c:f>'Chap 1 Graph 1'!$D$5:$D$11</c:f>
              <c:numCache>
                <c:formatCode>0.0%</c:formatCode>
                <c:ptCount val="7"/>
                <c:pt idx="0">
                  <c:v>0.41</c:v>
                </c:pt>
                <c:pt idx="1">
                  <c:v>0.01</c:v>
                </c:pt>
                <c:pt idx="2">
                  <c:v>0.12</c:v>
                </c:pt>
                <c:pt idx="3">
                  <c:v>0.01</c:v>
                </c:pt>
                <c:pt idx="4">
                  <c:v>0.08</c:v>
                </c:pt>
                <c:pt idx="5">
                  <c:v>0.31</c:v>
                </c:pt>
                <c:pt idx="6">
                  <c:v>0</c:v>
                </c:pt>
              </c:numCache>
            </c:numRef>
          </c:val>
          <c:extLst>
            <c:ext xmlns:c16="http://schemas.microsoft.com/office/drawing/2014/chart" uri="{C3380CC4-5D6E-409C-BE32-E72D297353CC}">
              <c16:uniqueId val="{00000001-D1A8-4DDC-8487-E57032AE3E96}"/>
            </c:ext>
          </c:extLst>
        </c:ser>
        <c:dLbls>
          <c:showLegendKey val="0"/>
          <c:showVal val="0"/>
          <c:showCatName val="0"/>
          <c:showSerName val="0"/>
          <c:showPercent val="0"/>
          <c:showBubbleSize val="0"/>
        </c:dLbls>
        <c:gapWidth val="182"/>
        <c:axId val="291387472"/>
        <c:axId val="291392048"/>
      </c:barChart>
      <c:catAx>
        <c:axId val="29138747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291392048"/>
        <c:crosses val="autoZero"/>
        <c:auto val="1"/>
        <c:lblAlgn val="ctr"/>
        <c:lblOffset val="100"/>
        <c:noMultiLvlLbl val="0"/>
      </c:catAx>
      <c:valAx>
        <c:axId val="291392048"/>
        <c:scaling>
          <c:orientation val="minMax"/>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29138747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'Chap 3 Graph 9'!$B$5</c:f>
              <c:strCache>
                <c:ptCount val="1"/>
                <c:pt idx="0">
                  <c:v>Taux de pauvreté monétaire 60%</c:v>
                </c:pt>
              </c:strCache>
            </c:strRef>
          </c:tx>
          <c:spPr>
            <a:solidFill>
              <a:srgbClr val="5B9BD5"/>
            </a:solidFill>
            <a:ln>
              <a:noFill/>
            </a:ln>
          </c:spPr>
          <c:invertIfNegative val="0"/>
          <c:dLbls>
            <c:spPr>
              <a:noFill/>
              <a:ln>
                <a:noFill/>
              </a:ln>
              <a:effectLst/>
            </c:spPr>
            <c:txPr>
              <a:bodyPr lIns="0" tIns="0" rIns="0" bIns="0"/>
              <a:lstStyle/>
              <a:p>
                <a:pPr marL="0" marR="0" indent="0" algn="ctr" defTabSz="914400" fontAlgn="auto" hangingPunct="1">
                  <a:lnSpc>
                    <a:spcPct val="100000"/>
                  </a:lnSpc>
                  <a:spcBef>
                    <a:spcPts val="0"/>
                  </a:spcBef>
                  <a:spcAft>
                    <a:spcPts val="0"/>
                  </a:spcAft>
                  <a:tabLst/>
                  <a:defRPr sz="900" b="0" i="0" u="none" strike="noStrike" kern="1200" baseline="0">
                    <a:solidFill>
                      <a:srgbClr val="404040"/>
                    </a:solidFill>
                    <a:latin typeface="Calibri"/>
                  </a:defRPr>
                </a:pPr>
                <a:endParaRPr lang="fr-FR"/>
              </a:p>
            </c:txPr>
            <c:showLegendKey val="0"/>
            <c:showVal val="1"/>
            <c:showCatName val="0"/>
            <c:showSerName val="0"/>
            <c:showPercent val="0"/>
            <c:showBubbleSize val="0"/>
            <c:separator>; </c:separator>
            <c:showLeaderLines val="0"/>
            <c:extLst>
              <c:ext xmlns:c15="http://schemas.microsoft.com/office/drawing/2012/chart" uri="{CE6537A1-D6FC-4f65-9D91-7224C49458BB}">
                <c15:spPr xmlns:c15="http://schemas.microsoft.com/office/drawing/2012/chart">
                  <a:prstGeom prst="rect">
                    <a:avLst/>
                  </a:prstGeom>
                </c15:spPr>
                <c15:showLeaderLines val="1"/>
              </c:ext>
            </c:extLst>
          </c:dLbls>
          <c:cat>
            <c:strRef>
              <c:f>'Chap 3 Graph 9'!$C$4:$J$4</c:f>
              <c:strCache>
                <c:ptCount val="8"/>
                <c:pt idx="0">
                  <c:v>Femme seule avec enfant</c:v>
                </c:pt>
                <c:pt idx="1">
                  <c:v>Etranger</c:v>
                </c:pt>
                <c:pt idx="2">
                  <c:v>Faible niveau de diplôme</c:v>
                </c:pt>
                <c:pt idx="3">
                  <c:v>Residant en zone rurale</c:v>
                </c:pt>
                <c:pt idx="4">
                  <c:v>Jeune de moins de 25 ans</c:v>
                </c:pt>
                <c:pt idx="5">
                  <c:v>Jeune entre 25 et 29 ans</c:v>
                </c:pt>
                <c:pt idx="6">
                  <c:v>Senior d'au moins 60 ans</c:v>
                </c:pt>
                <c:pt idx="7">
                  <c:v>Résidant en QPV</c:v>
                </c:pt>
              </c:strCache>
            </c:strRef>
          </c:cat>
          <c:val>
            <c:numRef>
              <c:f>'Chap 3 Graph 9'!$C$5:$J$5</c:f>
              <c:numCache>
                <c:formatCode>0</c:formatCode>
                <c:ptCount val="8"/>
                <c:pt idx="0">
                  <c:v>73.233718079600095</c:v>
                </c:pt>
                <c:pt idx="1">
                  <c:v>70.560133463823107</c:v>
                </c:pt>
                <c:pt idx="2">
                  <c:v>67.485046846706794</c:v>
                </c:pt>
                <c:pt idx="3">
                  <c:v>55.320212359488899</c:v>
                </c:pt>
                <c:pt idx="4">
                  <c:v>69.866197551841196</c:v>
                </c:pt>
                <c:pt idx="5">
                  <c:v>48.739716750635303</c:v>
                </c:pt>
                <c:pt idx="6">
                  <c:v>54.204840038887802</c:v>
                </c:pt>
                <c:pt idx="7">
                  <c:v>70.264942544263704</c:v>
                </c:pt>
              </c:numCache>
            </c:numRef>
          </c:val>
          <c:extLst>
            <c:ext xmlns:c16="http://schemas.microsoft.com/office/drawing/2014/chart" uri="{C3380CC4-5D6E-409C-BE32-E72D297353CC}">
              <c16:uniqueId val="{00000000-6E81-40FF-8D98-D5C00EE827E3}"/>
            </c:ext>
          </c:extLst>
        </c:ser>
        <c:ser>
          <c:idx val="1"/>
          <c:order val="1"/>
          <c:tx>
            <c:strRef>
              <c:f>'Chap 3 Graph 9'!$B$6</c:f>
              <c:strCache>
                <c:ptCount val="1"/>
                <c:pt idx="0">
                  <c:v>Taux de pauvreté monétaire 50%</c:v>
                </c:pt>
              </c:strCache>
            </c:strRef>
          </c:tx>
          <c:spPr>
            <a:solidFill>
              <a:srgbClr val="ED7D31"/>
            </a:solidFill>
            <a:ln>
              <a:noFill/>
            </a:ln>
          </c:spPr>
          <c:invertIfNegative val="0"/>
          <c:dLbls>
            <c:spPr>
              <a:noFill/>
              <a:ln>
                <a:noFill/>
              </a:ln>
              <a:effectLst/>
            </c:spPr>
            <c:txPr>
              <a:bodyPr lIns="0" tIns="0" rIns="0" bIns="0"/>
              <a:lstStyle/>
              <a:p>
                <a:pPr marL="0" marR="0" indent="0" algn="ctr" defTabSz="914400" fontAlgn="auto" hangingPunct="1">
                  <a:lnSpc>
                    <a:spcPct val="100000"/>
                  </a:lnSpc>
                  <a:spcBef>
                    <a:spcPts val="0"/>
                  </a:spcBef>
                  <a:spcAft>
                    <a:spcPts val="0"/>
                  </a:spcAft>
                  <a:tabLst/>
                  <a:defRPr sz="900" b="0" i="0" u="none" strike="noStrike" kern="1200" baseline="0">
                    <a:solidFill>
                      <a:srgbClr val="404040"/>
                    </a:solidFill>
                    <a:latin typeface="Calibri"/>
                  </a:defRPr>
                </a:pPr>
                <a:endParaRPr lang="fr-FR"/>
              </a:p>
            </c:txPr>
            <c:showLegendKey val="0"/>
            <c:showVal val="1"/>
            <c:showCatName val="0"/>
            <c:showSerName val="0"/>
            <c:showPercent val="0"/>
            <c:showBubbleSize val="0"/>
            <c:separator>; </c:separator>
            <c:showLeaderLines val="0"/>
            <c:extLst>
              <c:ext xmlns:c15="http://schemas.microsoft.com/office/drawing/2012/chart" uri="{CE6537A1-D6FC-4f65-9D91-7224C49458BB}">
                <c15:spPr xmlns:c15="http://schemas.microsoft.com/office/drawing/2012/chart">
                  <a:prstGeom prst="rect">
                    <a:avLst/>
                  </a:prstGeom>
                </c15:spPr>
                <c15:showLeaderLines val="1"/>
              </c:ext>
            </c:extLst>
          </c:dLbls>
          <c:cat>
            <c:strRef>
              <c:f>'Chap 3 Graph 9'!$C$4:$J$4</c:f>
              <c:strCache>
                <c:ptCount val="8"/>
                <c:pt idx="0">
                  <c:v>Femme seule avec enfant</c:v>
                </c:pt>
                <c:pt idx="1">
                  <c:v>Etranger</c:v>
                </c:pt>
                <c:pt idx="2">
                  <c:v>Faible niveau de diplôme</c:v>
                </c:pt>
                <c:pt idx="3">
                  <c:v>Residant en zone rurale</c:v>
                </c:pt>
                <c:pt idx="4">
                  <c:v>Jeune de moins de 25 ans</c:v>
                </c:pt>
                <c:pt idx="5">
                  <c:v>Jeune entre 25 et 29 ans</c:v>
                </c:pt>
                <c:pt idx="6">
                  <c:v>Senior d'au moins 60 ans</c:v>
                </c:pt>
                <c:pt idx="7">
                  <c:v>Résidant en QPV</c:v>
                </c:pt>
              </c:strCache>
            </c:strRef>
          </c:cat>
          <c:val>
            <c:numRef>
              <c:f>'Chap 3 Graph 9'!$C$6:$J$6</c:f>
              <c:numCache>
                <c:formatCode>0</c:formatCode>
                <c:ptCount val="8"/>
                <c:pt idx="0">
                  <c:v>48.938055184855003</c:v>
                </c:pt>
                <c:pt idx="1">
                  <c:v>54.457821992011098</c:v>
                </c:pt>
                <c:pt idx="2">
                  <c:v>49.0364103948097</c:v>
                </c:pt>
                <c:pt idx="3">
                  <c:v>40.337800689799799</c:v>
                </c:pt>
                <c:pt idx="4">
                  <c:v>51.096525571710899</c:v>
                </c:pt>
                <c:pt idx="5">
                  <c:v>29.6017155667368</c:v>
                </c:pt>
                <c:pt idx="6">
                  <c:v>41.578370110743997</c:v>
                </c:pt>
                <c:pt idx="7">
                  <c:v>51.0288449830161</c:v>
                </c:pt>
              </c:numCache>
            </c:numRef>
          </c:val>
          <c:extLst>
            <c:ext xmlns:c16="http://schemas.microsoft.com/office/drawing/2014/chart" uri="{C3380CC4-5D6E-409C-BE32-E72D297353CC}">
              <c16:uniqueId val="{00000001-6E81-40FF-8D98-D5C00EE827E3}"/>
            </c:ext>
          </c:extLst>
        </c:ser>
        <c:ser>
          <c:idx val="2"/>
          <c:order val="2"/>
          <c:tx>
            <c:strRef>
              <c:f>'Chap 3 Graph 9'!$B$7</c:f>
              <c:strCache>
                <c:ptCount val="1"/>
                <c:pt idx="0">
                  <c:v>Taux de pauvreté monétaire 40%</c:v>
                </c:pt>
              </c:strCache>
            </c:strRef>
          </c:tx>
          <c:spPr>
            <a:solidFill>
              <a:srgbClr val="A5A5A5"/>
            </a:solidFill>
            <a:ln>
              <a:noFill/>
            </a:ln>
          </c:spPr>
          <c:invertIfNegative val="0"/>
          <c:dLbls>
            <c:spPr>
              <a:noFill/>
              <a:ln>
                <a:noFill/>
              </a:ln>
              <a:effectLst/>
            </c:spPr>
            <c:txPr>
              <a:bodyPr lIns="0" tIns="0" rIns="0" bIns="0"/>
              <a:lstStyle/>
              <a:p>
                <a:pPr marL="0" marR="0" indent="0" algn="ctr" defTabSz="914400" fontAlgn="auto" hangingPunct="1">
                  <a:lnSpc>
                    <a:spcPct val="100000"/>
                  </a:lnSpc>
                  <a:spcBef>
                    <a:spcPts val="0"/>
                  </a:spcBef>
                  <a:spcAft>
                    <a:spcPts val="0"/>
                  </a:spcAft>
                  <a:tabLst/>
                  <a:defRPr sz="900" b="0" i="0" u="none" strike="noStrike" kern="1200" baseline="0">
                    <a:solidFill>
                      <a:srgbClr val="404040"/>
                    </a:solidFill>
                    <a:latin typeface="Calibri"/>
                  </a:defRPr>
                </a:pPr>
                <a:endParaRPr lang="fr-FR"/>
              </a:p>
            </c:txPr>
            <c:showLegendKey val="0"/>
            <c:showVal val="1"/>
            <c:showCatName val="0"/>
            <c:showSerName val="0"/>
            <c:showPercent val="0"/>
            <c:showBubbleSize val="0"/>
            <c:separator>; </c:separator>
            <c:showLeaderLines val="0"/>
            <c:extLst>
              <c:ext xmlns:c15="http://schemas.microsoft.com/office/drawing/2012/chart" uri="{CE6537A1-D6FC-4f65-9D91-7224C49458BB}">
                <c15:spPr xmlns:c15="http://schemas.microsoft.com/office/drawing/2012/chart">
                  <a:prstGeom prst="rect">
                    <a:avLst/>
                  </a:prstGeom>
                </c15:spPr>
                <c15:showLeaderLines val="1"/>
              </c:ext>
            </c:extLst>
          </c:dLbls>
          <c:cat>
            <c:strRef>
              <c:f>'Chap 3 Graph 9'!$C$4:$J$4</c:f>
              <c:strCache>
                <c:ptCount val="8"/>
                <c:pt idx="0">
                  <c:v>Femme seule avec enfant</c:v>
                </c:pt>
                <c:pt idx="1">
                  <c:v>Etranger</c:v>
                </c:pt>
                <c:pt idx="2">
                  <c:v>Faible niveau de diplôme</c:v>
                </c:pt>
                <c:pt idx="3">
                  <c:v>Residant en zone rurale</c:v>
                </c:pt>
                <c:pt idx="4">
                  <c:v>Jeune de moins de 25 ans</c:v>
                </c:pt>
                <c:pt idx="5">
                  <c:v>Jeune entre 25 et 29 ans</c:v>
                </c:pt>
                <c:pt idx="6">
                  <c:v>Senior d'au moins 60 ans</c:v>
                </c:pt>
                <c:pt idx="7">
                  <c:v>Résidant en QPV</c:v>
                </c:pt>
              </c:strCache>
            </c:strRef>
          </c:cat>
          <c:val>
            <c:numRef>
              <c:f>'Chap 3 Graph 9'!$C$7:$J$7</c:f>
              <c:numCache>
                <c:formatCode>0</c:formatCode>
                <c:ptCount val="8"/>
                <c:pt idx="0">
                  <c:v>11.7043060185577</c:v>
                </c:pt>
                <c:pt idx="1">
                  <c:v>23.050849240762101</c:v>
                </c:pt>
                <c:pt idx="2">
                  <c:v>17.726171423677901</c:v>
                </c:pt>
                <c:pt idx="3">
                  <c:v>18.5165317040471</c:v>
                </c:pt>
                <c:pt idx="4">
                  <c:v>17.0827912113763</c:v>
                </c:pt>
                <c:pt idx="5">
                  <c:v>11.308328739833</c:v>
                </c:pt>
                <c:pt idx="6">
                  <c:v>18.235097212020801</c:v>
                </c:pt>
                <c:pt idx="7">
                  <c:v>19.5618279987638</c:v>
                </c:pt>
              </c:numCache>
            </c:numRef>
          </c:val>
          <c:extLst>
            <c:ext xmlns:c16="http://schemas.microsoft.com/office/drawing/2014/chart" uri="{C3380CC4-5D6E-409C-BE32-E72D297353CC}">
              <c16:uniqueId val="{00000002-6E81-40FF-8D98-D5C00EE827E3}"/>
            </c:ext>
          </c:extLst>
        </c:ser>
        <c:dLbls>
          <c:showLegendKey val="0"/>
          <c:showVal val="0"/>
          <c:showCatName val="0"/>
          <c:showSerName val="0"/>
          <c:showPercent val="0"/>
          <c:showBubbleSize val="0"/>
        </c:dLbls>
        <c:gapWidth val="219"/>
        <c:overlap val="-27"/>
        <c:axId val="618984703"/>
        <c:axId val="618987615"/>
      </c:barChart>
      <c:lineChart>
        <c:grouping val="standard"/>
        <c:varyColors val="0"/>
        <c:ser>
          <c:idx val="3"/>
          <c:order val="3"/>
          <c:tx>
            <c:strRef>
              <c:f>'Chap 3 Graph 9'!$B$8</c:f>
              <c:strCache>
                <c:ptCount val="1"/>
                <c:pt idx="0">
                  <c:v>Taux de pauvreté monétaire des BRSA 60%</c:v>
                </c:pt>
              </c:strCache>
            </c:strRef>
          </c:tx>
          <c:spPr>
            <a:ln>
              <a:solidFill>
                <a:schemeClr val="accent1">
                  <a:lumMod val="60000"/>
                  <a:lumOff val="40000"/>
                </a:schemeClr>
              </a:solidFill>
            </a:ln>
          </c:spPr>
          <c:marker>
            <c:spPr>
              <a:solidFill>
                <a:schemeClr val="accent1">
                  <a:lumMod val="60000"/>
                  <a:lumOff val="40000"/>
                </a:schemeClr>
              </a:solidFill>
            </c:spPr>
          </c:marker>
          <c:cat>
            <c:strRef>
              <c:f>'Chap 3 Graph 9'!$C$4:$J$4</c:f>
              <c:strCache>
                <c:ptCount val="8"/>
                <c:pt idx="0">
                  <c:v>Femme seule avec enfant</c:v>
                </c:pt>
                <c:pt idx="1">
                  <c:v>Etranger</c:v>
                </c:pt>
                <c:pt idx="2">
                  <c:v>Faible niveau de diplôme</c:v>
                </c:pt>
                <c:pt idx="3">
                  <c:v>Residant en zone rurale</c:v>
                </c:pt>
                <c:pt idx="4">
                  <c:v>Jeune de moins de 25 ans</c:v>
                </c:pt>
                <c:pt idx="5">
                  <c:v>Jeune entre 25 et 29 ans</c:v>
                </c:pt>
                <c:pt idx="6">
                  <c:v>Senior d'au moins 60 ans</c:v>
                </c:pt>
                <c:pt idx="7">
                  <c:v>Résidant en QPV</c:v>
                </c:pt>
              </c:strCache>
            </c:strRef>
          </c:cat>
          <c:val>
            <c:numRef>
              <c:f>'Chap 3 Graph 9'!$C$8:$J$8</c:f>
              <c:numCache>
                <c:formatCode>0.00</c:formatCode>
                <c:ptCount val="8"/>
                <c:pt idx="0">
                  <c:v>66.011750722483697</c:v>
                </c:pt>
                <c:pt idx="1">
                  <c:v>66.011750722483697</c:v>
                </c:pt>
                <c:pt idx="2">
                  <c:v>66.011750722483697</c:v>
                </c:pt>
                <c:pt idx="3">
                  <c:v>66.011750722483697</c:v>
                </c:pt>
                <c:pt idx="4">
                  <c:v>66.011750722483697</c:v>
                </c:pt>
                <c:pt idx="5">
                  <c:v>66.011750722483697</c:v>
                </c:pt>
                <c:pt idx="6">
                  <c:v>66.011750722483697</c:v>
                </c:pt>
                <c:pt idx="7">
                  <c:v>66.011750722483697</c:v>
                </c:pt>
              </c:numCache>
            </c:numRef>
          </c:val>
          <c:smooth val="0"/>
          <c:extLst>
            <c:ext xmlns:c16="http://schemas.microsoft.com/office/drawing/2014/chart" uri="{C3380CC4-5D6E-409C-BE32-E72D297353CC}">
              <c16:uniqueId val="{00000003-6E81-40FF-8D98-D5C00EE827E3}"/>
            </c:ext>
          </c:extLst>
        </c:ser>
        <c:ser>
          <c:idx val="4"/>
          <c:order val="4"/>
          <c:tx>
            <c:strRef>
              <c:f>'Chap 3 Graph 9'!$B$9</c:f>
              <c:strCache>
                <c:ptCount val="1"/>
                <c:pt idx="0">
                  <c:v>Taux de pauvreté monétaire des BRSA 50%</c:v>
                </c:pt>
              </c:strCache>
            </c:strRef>
          </c:tx>
          <c:spPr>
            <a:ln>
              <a:solidFill>
                <a:schemeClr val="accent2">
                  <a:lumMod val="60000"/>
                  <a:lumOff val="40000"/>
                </a:schemeClr>
              </a:solidFill>
            </a:ln>
          </c:spPr>
          <c:marker>
            <c:spPr>
              <a:solidFill>
                <a:srgbClr val="FFC000"/>
              </a:solidFill>
            </c:spPr>
          </c:marker>
          <c:cat>
            <c:strRef>
              <c:f>'Chap 3 Graph 9'!$C$4:$J$4</c:f>
              <c:strCache>
                <c:ptCount val="8"/>
                <c:pt idx="0">
                  <c:v>Femme seule avec enfant</c:v>
                </c:pt>
                <c:pt idx="1">
                  <c:v>Etranger</c:v>
                </c:pt>
                <c:pt idx="2">
                  <c:v>Faible niveau de diplôme</c:v>
                </c:pt>
                <c:pt idx="3">
                  <c:v>Residant en zone rurale</c:v>
                </c:pt>
                <c:pt idx="4">
                  <c:v>Jeune de moins de 25 ans</c:v>
                </c:pt>
                <c:pt idx="5">
                  <c:v>Jeune entre 25 et 29 ans</c:v>
                </c:pt>
                <c:pt idx="6">
                  <c:v>Senior d'au moins 60 ans</c:v>
                </c:pt>
                <c:pt idx="7">
                  <c:v>Résidant en QPV</c:v>
                </c:pt>
              </c:strCache>
            </c:strRef>
          </c:cat>
          <c:val>
            <c:numRef>
              <c:f>'Chap 3 Graph 9'!$C$9:$J$9</c:f>
              <c:numCache>
                <c:formatCode>0.00</c:formatCode>
                <c:ptCount val="8"/>
                <c:pt idx="0">
                  <c:v>46.0593441150288</c:v>
                </c:pt>
                <c:pt idx="1">
                  <c:v>46.0593441150288</c:v>
                </c:pt>
                <c:pt idx="2">
                  <c:v>46.0593441150288</c:v>
                </c:pt>
                <c:pt idx="3">
                  <c:v>46.0593441150288</c:v>
                </c:pt>
                <c:pt idx="4">
                  <c:v>46.0593441150288</c:v>
                </c:pt>
                <c:pt idx="5">
                  <c:v>46.0593441150288</c:v>
                </c:pt>
                <c:pt idx="6">
                  <c:v>46.0593441150288</c:v>
                </c:pt>
                <c:pt idx="7">
                  <c:v>46.0593441150288</c:v>
                </c:pt>
              </c:numCache>
            </c:numRef>
          </c:val>
          <c:smooth val="0"/>
          <c:extLst>
            <c:ext xmlns:c16="http://schemas.microsoft.com/office/drawing/2014/chart" uri="{C3380CC4-5D6E-409C-BE32-E72D297353CC}">
              <c16:uniqueId val="{00000004-6E81-40FF-8D98-D5C00EE827E3}"/>
            </c:ext>
          </c:extLst>
        </c:ser>
        <c:ser>
          <c:idx val="5"/>
          <c:order val="5"/>
          <c:tx>
            <c:strRef>
              <c:f>'Chap 3 Graph 9'!$B$10</c:f>
              <c:strCache>
                <c:ptCount val="1"/>
                <c:pt idx="0">
                  <c:v>Taux de pauvreté monétaire des BRSA 40%</c:v>
                </c:pt>
              </c:strCache>
            </c:strRef>
          </c:tx>
          <c:spPr>
            <a:ln>
              <a:solidFill>
                <a:schemeClr val="bg1">
                  <a:lumMod val="75000"/>
                </a:schemeClr>
              </a:solidFill>
            </a:ln>
          </c:spPr>
          <c:marker>
            <c:spPr>
              <a:ln>
                <a:solidFill>
                  <a:schemeClr val="bg1">
                    <a:lumMod val="85000"/>
                  </a:schemeClr>
                </a:solidFill>
              </a:ln>
            </c:spPr>
          </c:marker>
          <c:cat>
            <c:strRef>
              <c:f>'Chap 3 Graph 9'!$C$4:$J$4</c:f>
              <c:strCache>
                <c:ptCount val="8"/>
                <c:pt idx="0">
                  <c:v>Femme seule avec enfant</c:v>
                </c:pt>
                <c:pt idx="1">
                  <c:v>Etranger</c:v>
                </c:pt>
                <c:pt idx="2">
                  <c:v>Faible niveau de diplôme</c:v>
                </c:pt>
                <c:pt idx="3">
                  <c:v>Residant en zone rurale</c:v>
                </c:pt>
                <c:pt idx="4">
                  <c:v>Jeune de moins de 25 ans</c:v>
                </c:pt>
                <c:pt idx="5">
                  <c:v>Jeune entre 25 et 29 ans</c:v>
                </c:pt>
                <c:pt idx="6">
                  <c:v>Senior d'au moins 60 ans</c:v>
                </c:pt>
                <c:pt idx="7">
                  <c:v>Résidant en QPV</c:v>
                </c:pt>
              </c:strCache>
            </c:strRef>
          </c:cat>
          <c:val>
            <c:numRef>
              <c:f>'Chap 3 Graph 9'!$C$10:$J$10</c:f>
              <c:numCache>
                <c:formatCode>0.00</c:formatCode>
                <c:ptCount val="8"/>
                <c:pt idx="0">
                  <c:v>15.6274701421854</c:v>
                </c:pt>
                <c:pt idx="1">
                  <c:v>15.6274701421854</c:v>
                </c:pt>
                <c:pt idx="2">
                  <c:v>15.6274701421854</c:v>
                </c:pt>
                <c:pt idx="3">
                  <c:v>15.6274701421854</c:v>
                </c:pt>
                <c:pt idx="4">
                  <c:v>15.6274701421854</c:v>
                </c:pt>
                <c:pt idx="5">
                  <c:v>15.6274701421854</c:v>
                </c:pt>
                <c:pt idx="6">
                  <c:v>15.6274701421854</c:v>
                </c:pt>
                <c:pt idx="7">
                  <c:v>15.6274701421854</c:v>
                </c:pt>
              </c:numCache>
            </c:numRef>
          </c:val>
          <c:smooth val="0"/>
          <c:extLst>
            <c:ext xmlns:c16="http://schemas.microsoft.com/office/drawing/2014/chart" uri="{C3380CC4-5D6E-409C-BE32-E72D297353CC}">
              <c16:uniqueId val="{00000005-6E81-40FF-8D98-D5C00EE827E3}"/>
            </c:ext>
          </c:extLst>
        </c:ser>
        <c:dLbls>
          <c:showLegendKey val="0"/>
          <c:showVal val="0"/>
          <c:showCatName val="0"/>
          <c:showSerName val="0"/>
          <c:showPercent val="0"/>
          <c:showBubbleSize val="0"/>
        </c:dLbls>
        <c:marker val="1"/>
        <c:smooth val="0"/>
        <c:axId val="618984703"/>
        <c:axId val="618987615"/>
      </c:lineChart>
      <c:valAx>
        <c:axId val="618987615"/>
        <c:scaling>
          <c:orientation val="minMax"/>
        </c:scaling>
        <c:delete val="0"/>
        <c:axPos val="l"/>
        <c:majorGridlines>
          <c:spPr>
            <a:ln w="9528" cap="flat">
              <a:solidFill>
                <a:srgbClr val="D9D9D9"/>
              </a:solidFill>
              <a:prstDash val="solid"/>
              <a:round/>
            </a:ln>
          </c:spPr>
        </c:majorGridlines>
        <c:numFmt formatCode="0" sourceLinked="1"/>
        <c:majorTickMark val="none"/>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fr-FR"/>
          </a:p>
        </c:txPr>
        <c:crossAx val="618984703"/>
        <c:crosses val="autoZero"/>
        <c:crossBetween val="between"/>
        <c:majorUnit val="20"/>
      </c:valAx>
      <c:catAx>
        <c:axId val="618984703"/>
        <c:scaling>
          <c:orientation val="minMax"/>
        </c:scaling>
        <c:delete val="0"/>
        <c:axPos val="b"/>
        <c:numFmt formatCode="General" sourceLinked="1"/>
        <c:majorTickMark val="none"/>
        <c:minorTickMark val="none"/>
        <c:tickLblPos val="nextTo"/>
        <c:spPr>
          <a:no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fr-FR"/>
          </a:p>
        </c:txPr>
        <c:crossAx val="618987615"/>
        <c:crosses val="autoZero"/>
        <c:auto val="1"/>
        <c:lblAlgn val="ctr"/>
        <c:lblOffset val="100"/>
        <c:noMultiLvlLbl val="0"/>
      </c:catAx>
      <c:spPr>
        <a:noFill/>
        <a:ln>
          <a:noFill/>
        </a:ln>
      </c:spPr>
    </c:plotArea>
    <c:legend>
      <c:legendPos val="b"/>
      <c:overlay val="0"/>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fr-FR"/>
        </a:p>
      </c:txPr>
    </c:legend>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fr-FR" sz="1000" b="0" i="0" u="none" strike="noStrike" kern="1200" baseline="0">
          <a:solidFill>
            <a:srgbClr val="000000"/>
          </a:solidFill>
          <a:latin typeface="Calibri"/>
        </a:defRPr>
      </a:pPr>
      <a:endParaRPr lang="fr-FR"/>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'Chap 3 Graph 9'!$B$38</c:f>
              <c:strCache>
                <c:ptCount val="1"/>
                <c:pt idx="0">
                  <c:v>Intensité de la pauvreté 60 %</c:v>
                </c:pt>
              </c:strCache>
            </c:strRef>
          </c:tx>
          <c:spPr>
            <a:solidFill>
              <a:srgbClr val="5B9BD5"/>
            </a:solidFill>
            <a:ln>
              <a:noFill/>
            </a:ln>
          </c:spPr>
          <c:invertIfNegative val="0"/>
          <c:dLbls>
            <c:spPr>
              <a:noFill/>
              <a:ln>
                <a:noFill/>
              </a:ln>
              <a:effectLst/>
            </c:spPr>
            <c:txPr>
              <a:bodyPr lIns="0" tIns="0" rIns="0" bIns="0"/>
              <a:lstStyle/>
              <a:p>
                <a:pPr marL="0" marR="0" indent="0" algn="ctr" defTabSz="914400" fontAlgn="auto" hangingPunct="1">
                  <a:lnSpc>
                    <a:spcPct val="100000"/>
                  </a:lnSpc>
                  <a:spcBef>
                    <a:spcPts val="0"/>
                  </a:spcBef>
                  <a:spcAft>
                    <a:spcPts val="0"/>
                  </a:spcAft>
                  <a:tabLst/>
                  <a:defRPr sz="900" b="0" i="0" u="none" strike="noStrike" kern="1200" baseline="0">
                    <a:solidFill>
                      <a:srgbClr val="404040"/>
                    </a:solidFill>
                    <a:latin typeface="Calibri"/>
                  </a:defRPr>
                </a:pPr>
                <a:endParaRPr lang="fr-FR"/>
              </a:p>
            </c:txPr>
            <c:showLegendKey val="0"/>
            <c:showVal val="1"/>
            <c:showCatName val="0"/>
            <c:showSerName val="0"/>
            <c:showPercent val="0"/>
            <c:showBubbleSize val="0"/>
            <c:separator>; </c:separator>
            <c:showLeaderLines val="0"/>
            <c:extLst>
              <c:ext xmlns:c15="http://schemas.microsoft.com/office/drawing/2012/chart" uri="{CE6537A1-D6FC-4f65-9D91-7224C49458BB}">
                <c15:spPr xmlns:c15="http://schemas.microsoft.com/office/drawing/2012/chart">
                  <a:prstGeom prst="rect">
                    <a:avLst/>
                  </a:prstGeom>
                </c15:spPr>
                <c15:showLeaderLines val="1"/>
              </c:ext>
            </c:extLst>
          </c:dLbls>
          <c:cat>
            <c:strRef>
              <c:f>'Chap 3 Graph 9'!$C$37:$J$37</c:f>
              <c:strCache>
                <c:ptCount val="8"/>
                <c:pt idx="0">
                  <c:v>Femme seule avec enfant</c:v>
                </c:pt>
                <c:pt idx="1">
                  <c:v>Etranger</c:v>
                </c:pt>
                <c:pt idx="2">
                  <c:v>Faible niveau de diplôme</c:v>
                </c:pt>
                <c:pt idx="3">
                  <c:v>Residant en zone rurale</c:v>
                </c:pt>
                <c:pt idx="4">
                  <c:v>Jeune de moins de 25 ans</c:v>
                </c:pt>
                <c:pt idx="5">
                  <c:v>Jeune entre 25 et 29 ans</c:v>
                </c:pt>
                <c:pt idx="6">
                  <c:v>Senior d'au moins 60 ans</c:v>
                </c:pt>
                <c:pt idx="7">
                  <c:v>Résidant en QPV</c:v>
                </c:pt>
              </c:strCache>
            </c:strRef>
          </c:cat>
          <c:val>
            <c:numRef>
              <c:f>'Chap 3 Graph 9'!$C$38:$J$38</c:f>
              <c:numCache>
                <c:formatCode>0</c:formatCode>
                <c:ptCount val="8"/>
                <c:pt idx="0">
                  <c:v>22.908574724605099</c:v>
                </c:pt>
                <c:pt idx="1">
                  <c:v>28.1201003449357</c:v>
                </c:pt>
                <c:pt idx="2">
                  <c:v>26.2707200164493</c:v>
                </c:pt>
                <c:pt idx="3">
                  <c:v>25.502294292942601</c:v>
                </c:pt>
                <c:pt idx="4">
                  <c:v>24.7330185938822</c:v>
                </c:pt>
                <c:pt idx="5">
                  <c:v>23.014380631567199</c:v>
                </c:pt>
                <c:pt idx="6">
                  <c:v>29.5807449597682</c:v>
                </c:pt>
                <c:pt idx="7">
                  <c:v>27.108811539667599</c:v>
                </c:pt>
              </c:numCache>
            </c:numRef>
          </c:val>
          <c:extLst>
            <c:ext xmlns:c16="http://schemas.microsoft.com/office/drawing/2014/chart" uri="{C3380CC4-5D6E-409C-BE32-E72D297353CC}">
              <c16:uniqueId val="{00000000-1CA6-4151-81B1-1AD39ABEC4A6}"/>
            </c:ext>
          </c:extLst>
        </c:ser>
        <c:ser>
          <c:idx val="1"/>
          <c:order val="1"/>
          <c:tx>
            <c:strRef>
              <c:f>'Chap 3 Graph 9'!$B$39</c:f>
              <c:strCache>
                <c:ptCount val="1"/>
                <c:pt idx="0">
                  <c:v>Intensité de la pauvreté 50 %</c:v>
                </c:pt>
              </c:strCache>
            </c:strRef>
          </c:tx>
          <c:spPr>
            <a:solidFill>
              <a:srgbClr val="ED7D31"/>
            </a:solidFill>
            <a:ln>
              <a:noFill/>
            </a:ln>
          </c:spPr>
          <c:invertIfNegative val="0"/>
          <c:dLbls>
            <c:spPr>
              <a:noFill/>
              <a:ln>
                <a:noFill/>
              </a:ln>
              <a:effectLst/>
            </c:spPr>
            <c:txPr>
              <a:bodyPr lIns="0" tIns="0" rIns="0" bIns="0"/>
              <a:lstStyle/>
              <a:p>
                <a:pPr marL="0" marR="0" indent="0" algn="ctr" defTabSz="914400" fontAlgn="auto" hangingPunct="1">
                  <a:lnSpc>
                    <a:spcPct val="100000"/>
                  </a:lnSpc>
                  <a:spcBef>
                    <a:spcPts val="0"/>
                  </a:spcBef>
                  <a:spcAft>
                    <a:spcPts val="0"/>
                  </a:spcAft>
                  <a:tabLst/>
                  <a:defRPr sz="900" b="0" i="0" u="none" strike="noStrike" kern="1200" baseline="0">
                    <a:solidFill>
                      <a:srgbClr val="404040"/>
                    </a:solidFill>
                    <a:latin typeface="Calibri"/>
                  </a:defRPr>
                </a:pPr>
                <a:endParaRPr lang="fr-FR"/>
              </a:p>
            </c:txPr>
            <c:showLegendKey val="0"/>
            <c:showVal val="1"/>
            <c:showCatName val="0"/>
            <c:showSerName val="0"/>
            <c:showPercent val="0"/>
            <c:showBubbleSize val="0"/>
            <c:separator>; </c:separator>
            <c:showLeaderLines val="0"/>
            <c:extLst>
              <c:ext xmlns:c15="http://schemas.microsoft.com/office/drawing/2012/chart" uri="{CE6537A1-D6FC-4f65-9D91-7224C49458BB}">
                <c15:spPr xmlns:c15="http://schemas.microsoft.com/office/drawing/2012/chart">
                  <a:prstGeom prst="rect">
                    <a:avLst/>
                  </a:prstGeom>
                </c15:spPr>
                <c15:showLeaderLines val="1"/>
              </c:ext>
            </c:extLst>
          </c:dLbls>
          <c:cat>
            <c:strRef>
              <c:f>'Chap 3 Graph 9'!$C$37:$J$37</c:f>
              <c:strCache>
                <c:ptCount val="8"/>
                <c:pt idx="0">
                  <c:v>Femme seule avec enfant</c:v>
                </c:pt>
                <c:pt idx="1">
                  <c:v>Etranger</c:v>
                </c:pt>
                <c:pt idx="2">
                  <c:v>Faible niveau de diplôme</c:v>
                </c:pt>
                <c:pt idx="3">
                  <c:v>Residant en zone rurale</c:v>
                </c:pt>
                <c:pt idx="4">
                  <c:v>Jeune de moins de 25 ans</c:v>
                </c:pt>
                <c:pt idx="5">
                  <c:v>Jeune entre 25 et 29 ans</c:v>
                </c:pt>
                <c:pt idx="6">
                  <c:v>Senior d'au moins 60 ans</c:v>
                </c:pt>
                <c:pt idx="7">
                  <c:v>Résidant en QPV</c:v>
                </c:pt>
              </c:strCache>
            </c:strRef>
          </c:cat>
          <c:val>
            <c:numRef>
              <c:f>'Chap 3 Graph 9'!$C$39:$J$39</c:f>
              <c:numCache>
                <c:formatCode>0</c:formatCode>
                <c:ptCount val="8"/>
                <c:pt idx="0">
                  <c:v>12.2738065995251</c:v>
                </c:pt>
                <c:pt idx="1">
                  <c:v>18.555261255506998</c:v>
                </c:pt>
                <c:pt idx="2">
                  <c:v>16.568720890949699</c:v>
                </c:pt>
                <c:pt idx="3">
                  <c:v>18.672625676012501</c:v>
                </c:pt>
                <c:pt idx="4">
                  <c:v>16.859698681732599</c:v>
                </c:pt>
                <c:pt idx="5">
                  <c:v>16.8789201031007</c:v>
                </c:pt>
                <c:pt idx="6">
                  <c:v>18.701680432447301</c:v>
                </c:pt>
                <c:pt idx="7">
                  <c:v>16.958469803894101</c:v>
                </c:pt>
              </c:numCache>
            </c:numRef>
          </c:val>
          <c:extLst>
            <c:ext xmlns:c16="http://schemas.microsoft.com/office/drawing/2014/chart" uri="{C3380CC4-5D6E-409C-BE32-E72D297353CC}">
              <c16:uniqueId val="{00000001-1CA6-4151-81B1-1AD39ABEC4A6}"/>
            </c:ext>
          </c:extLst>
        </c:ser>
        <c:ser>
          <c:idx val="2"/>
          <c:order val="2"/>
          <c:tx>
            <c:strRef>
              <c:f>'Chap 3 Graph 9'!$B$40</c:f>
              <c:strCache>
                <c:ptCount val="1"/>
                <c:pt idx="0">
                  <c:v>Intensité de la pauvreté 40 %</c:v>
                </c:pt>
              </c:strCache>
            </c:strRef>
          </c:tx>
          <c:spPr>
            <a:solidFill>
              <a:srgbClr val="A5A5A5"/>
            </a:solidFill>
            <a:ln>
              <a:noFill/>
            </a:ln>
          </c:spPr>
          <c:invertIfNegative val="0"/>
          <c:dLbls>
            <c:spPr>
              <a:noFill/>
              <a:ln>
                <a:noFill/>
              </a:ln>
              <a:effectLst/>
            </c:spPr>
            <c:txPr>
              <a:bodyPr lIns="0" tIns="0" rIns="0" bIns="0"/>
              <a:lstStyle/>
              <a:p>
                <a:pPr marL="0" marR="0" indent="0" algn="ctr" defTabSz="914400" fontAlgn="auto" hangingPunct="1">
                  <a:lnSpc>
                    <a:spcPct val="100000"/>
                  </a:lnSpc>
                  <a:spcBef>
                    <a:spcPts val="0"/>
                  </a:spcBef>
                  <a:spcAft>
                    <a:spcPts val="0"/>
                  </a:spcAft>
                  <a:tabLst/>
                  <a:defRPr sz="900" b="0" i="0" u="none" strike="noStrike" kern="1200" baseline="0">
                    <a:solidFill>
                      <a:srgbClr val="404040"/>
                    </a:solidFill>
                    <a:latin typeface="Calibri"/>
                  </a:defRPr>
                </a:pPr>
                <a:endParaRPr lang="fr-FR"/>
              </a:p>
            </c:txPr>
            <c:showLegendKey val="0"/>
            <c:showVal val="1"/>
            <c:showCatName val="0"/>
            <c:showSerName val="0"/>
            <c:showPercent val="0"/>
            <c:showBubbleSize val="0"/>
            <c:separator>; </c:separator>
            <c:showLeaderLines val="0"/>
            <c:extLst>
              <c:ext xmlns:c15="http://schemas.microsoft.com/office/drawing/2012/chart" uri="{CE6537A1-D6FC-4f65-9D91-7224C49458BB}">
                <c15:spPr xmlns:c15="http://schemas.microsoft.com/office/drawing/2012/chart">
                  <a:prstGeom prst="rect">
                    <a:avLst/>
                  </a:prstGeom>
                </c15:spPr>
                <c15:showLeaderLines val="1"/>
              </c:ext>
            </c:extLst>
          </c:dLbls>
          <c:cat>
            <c:strRef>
              <c:f>'Chap 3 Graph 9'!$C$37:$J$37</c:f>
              <c:strCache>
                <c:ptCount val="8"/>
                <c:pt idx="0">
                  <c:v>Femme seule avec enfant</c:v>
                </c:pt>
                <c:pt idx="1">
                  <c:v>Etranger</c:v>
                </c:pt>
                <c:pt idx="2">
                  <c:v>Faible niveau de diplôme</c:v>
                </c:pt>
                <c:pt idx="3">
                  <c:v>Residant en zone rurale</c:v>
                </c:pt>
                <c:pt idx="4">
                  <c:v>Jeune de moins de 25 ans</c:v>
                </c:pt>
                <c:pt idx="5">
                  <c:v>Jeune entre 25 et 29 ans</c:v>
                </c:pt>
                <c:pt idx="6">
                  <c:v>Senior d'au moins 60 ans</c:v>
                </c:pt>
                <c:pt idx="7">
                  <c:v>Résidant en QPV</c:v>
                </c:pt>
              </c:strCache>
            </c:strRef>
          </c:cat>
          <c:val>
            <c:numRef>
              <c:f>'Chap 3 Graph 9'!$C$40:$J$40</c:f>
              <c:numCache>
                <c:formatCode>0</c:formatCode>
                <c:ptCount val="8"/>
                <c:pt idx="0">
                  <c:v>9.1213772764325292</c:v>
                </c:pt>
                <c:pt idx="1">
                  <c:v>10.913959510357801</c:v>
                </c:pt>
                <c:pt idx="2">
                  <c:v>9.3961394170470101</c:v>
                </c:pt>
                <c:pt idx="3">
                  <c:v>19.0205561884448</c:v>
                </c:pt>
                <c:pt idx="4">
                  <c:v>9.3821929273906797</c:v>
                </c:pt>
                <c:pt idx="5">
                  <c:v>12.334182773715201</c:v>
                </c:pt>
                <c:pt idx="6">
                  <c:v>16.791931656429799</c:v>
                </c:pt>
                <c:pt idx="7">
                  <c:v>8.1201611215735507</c:v>
                </c:pt>
              </c:numCache>
            </c:numRef>
          </c:val>
          <c:extLst>
            <c:ext xmlns:c16="http://schemas.microsoft.com/office/drawing/2014/chart" uri="{C3380CC4-5D6E-409C-BE32-E72D297353CC}">
              <c16:uniqueId val="{00000002-1CA6-4151-81B1-1AD39ABEC4A6}"/>
            </c:ext>
          </c:extLst>
        </c:ser>
        <c:dLbls>
          <c:showLegendKey val="0"/>
          <c:showVal val="0"/>
          <c:showCatName val="0"/>
          <c:showSerName val="0"/>
          <c:showPercent val="0"/>
          <c:showBubbleSize val="0"/>
        </c:dLbls>
        <c:gapWidth val="219"/>
        <c:overlap val="-27"/>
        <c:axId val="618985535"/>
        <c:axId val="618985951"/>
      </c:barChart>
      <c:valAx>
        <c:axId val="618985951"/>
        <c:scaling>
          <c:orientation val="minMax"/>
          <c:max val="30"/>
        </c:scaling>
        <c:delete val="0"/>
        <c:axPos val="l"/>
        <c:majorGridlines>
          <c:spPr>
            <a:ln w="9528" cap="flat">
              <a:solidFill>
                <a:srgbClr val="D9D9D9"/>
              </a:solidFill>
              <a:prstDash val="solid"/>
              <a:round/>
            </a:ln>
          </c:spPr>
        </c:majorGridlines>
        <c:numFmt formatCode="0" sourceLinked="1"/>
        <c:majorTickMark val="none"/>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fr-FR"/>
          </a:p>
        </c:txPr>
        <c:crossAx val="618985535"/>
        <c:crosses val="autoZero"/>
        <c:crossBetween val="between"/>
        <c:majorUnit val="10"/>
      </c:valAx>
      <c:catAx>
        <c:axId val="618985535"/>
        <c:scaling>
          <c:orientation val="minMax"/>
        </c:scaling>
        <c:delete val="0"/>
        <c:axPos val="b"/>
        <c:numFmt formatCode="General" sourceLinked="1"/>
        <c:majorTickMark val="none"/>
        <c:minorTickMark val="none"/>
        <c:tickLblPos val="nextTo"/>
        <c:spPr>
          <a:no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fr-FR"/>
          </a:p>
        </c:txPr>
        <c:crossAx val="618985951"/>
        <c:crosses val="autoZero"/>
        <c:auto val="1"/>
        <c:lblAlgn val="ctr"/>
        <c:lblOffset val="100"/>
        <c:noMultiLvlLbl val="0"/>
      </c:catAx>
      <c:spPr>
        <a:noFill/>
        <a:ln>
          <a:noFill/>
        </a:ln>
      </c:spPr>
    </c:plotArea>
    <c:legend>
      <c:legendPos val="b"/>
      <c:overlay val="0"/>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fr-FR"/>
        </a:p>
      </c:txPr>
    </c:legend>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fr-FR" sz="1000" b="0" i="0" u="none" strike="noStrike" kern="1200" baseline="0">
          <a:solidFill>
            <a:srgbClr val="000000"/>
          </a:solidFill>
          <a:latin typeface="Calibri"/>
        </a:defRPr>
      </a:pPr>
      <a:endParaRPr lang="fr-FR"/>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'Chap 3 Graph 9'!$B$44</c:f>
              <c:strCache>
                <c:ptCount val="1"/>
                <c:pt idx="0">
                  <c:v>1er quartile niveau de vie</c:v>
                </c:pt>
              </c:strCache>
            </c:strRef>
          </c:tx>
          <c:spPr>
            <a:solidFill>
              <a:srgbClr val="5B9BD5"/>
            </a:solidFill>
            <a:ln>
              <a:noFill/>
            </a:ln>
          </c:spPr>
          <c:invertIfNegative val="0"/>
          <c:cat>
            <c:strRef>
              <c:f>'Chap 3 Graph 9'!$C$43:$J$43</c:f>
              <c:strCache>
                <c:ptCount val="8"/>
                <c:pt idx="0">
                  <c:v>Femme seule avec enfant</c:v>
                </c:pt>
                <c:pt idx="1">
                  <c:v>Etranger</c:v>
                </c:pt>
                <c:pt idx="2">
                  <c:v>Faible niveau de diplôme</c:v>
                </c:pt>
                <c:pt idx="3">
                  <c:v>Residant en zone rurale</c:v>
                </c:pt>
                <c:pt idx="4">
                  <c:v>Jeune de moins de 25 ans</c:v>
                </c:pt>
                <c:pt idx="5">
                  <c:v>Jeune entre 25 et 29 ans</c:v>
                </c:pt>
                <c:pt idx="6">
                  <c:v>Senior d'au moins 60 ans</c:v>
                </c:pt>
                <c:pt idx="7">
                  <c:v>Résidant en QPV</c:v>
                </c:pt>
              </c:strCache>
            </c:strRef>
          </c:cat>
          <c:val>
            <c:numRef>
              <c:f>'Chap 3 Graph 9'!$C$44:$J$44</c:f>
              <c:numCache>
                <c:formatCode>0</c:formatCode>
                <c:ptCount val="8"/>
                <c:pt idx="0">
                  <c:v>780.33333333333303</c:v>
                </c:pt>
                <c:pt idx="1">
                  <c:v>715.99235978340505</c:v>
                </c:pt>
                <c:pt idx="2">
                  <c:v>739.25</c:v>
                </c:pt>
                <c:pt idx="3">
                  <c:v>750.65044365345102</c:v>
                </c:pt>
                <c:pt idx="4">
                  <c:v>735.71589500331197</c:v>
                </c:pt>
                <c:pt idx="5">
                  <c:v>821.468439638213</c:v>
                </c:pt>
                <c:pt idx="6">
                  <c:v>739.74984605602594</c:v>
                </c:pt>
                <c:pt idx="7">
                  <c:v>733.68294564184998</c:v>
                </c:pt>
              </c:numCache>
            </c:numRef>
          </c:val>
          <c:extLst>
            <c:ext xmlns:c16="http://schemas.microsoft.com/office/drawing/2014/chart" uri="{C3380CC4-5D6E-409C-BE32-E72D297353CC}">
              <c16:uniqueId val="{00000000-6BCA-47F3-8B46-99FDD2EE780C}"/>
            </c:ext>
          </c:extLst>
        </c:ser>
        <c:ser>
          <c:idx val="1"/>
          <c:order val="1"/>
          <c:tx>
            <c:strRef>
              <c:f>'Chap 3 Graph 9'!$B$45</c:f>
              <c:strCache>
                <c:ptCount val="1"/>
                <c:pt idx="0">
                  <c:v>Médiane niveau de vie</c:v>
                </c:pt>
              </c:strCache>
            </c:strRef>
          </c:tx>
          <c:spPr>
            <a:solidFill>
              <a:srgbClr val="ED7D31"/>
            </a:solidFill>
            <a:ln>
              <a:noFill/>
            </a:ln>
          </c:spPr>
          <c:invertIfNegative val="0"/>
          <c:cat>
            <c:strRef>
              <c:f>'Chap 3 Graph 9'!$C$43:$J$43</c:f>
              <c:strCache>
                <c:ptCount val="8"/>
                <c:pt idx="0">
                  <c:v>Femme seule avec enfant</c:v>
                </c:pt>
                <c:pt idx="1">
                  <c:v>Etranger</c:v>
                </c:pt>
                <c:pt idx="2">
                  <c:v>Faible niveau de diplôme</c:v>
                </c:pt>
                <c:pt idx="3">
                  <c:v>Residant en zone rurale</c:v>
                </c:pt>
                <c:pt idx="4">
                  <c:v>Jeune de moins de 25 ans</c:v>
                </c:pt>
                <c:pt idx="5">
                  <c:v>Jeune entre 25 et 29 ans</c:v>
                </c:pt>
                <c:pt idx="6">
                  <c:v>Senior d'au moins 60 ans</c:v>
                </c:pt>
                <c:pt idx="7">
                  <c:v>Résidant en QPV</c:v>
                </c:pt>
              </c:strCache>
            </c:strRef>
          </c:cat>
          <c:val>
            <c:numRef>
              <c:f>'Chap 3 Graph 9'!$C$45:$J$45</c:f>
              <c:numCache>
                <c:formatCode>0</c:formatCode>
                <c:ptCount val="8"/>
                <c:pt idx="0">
                  <c:v>890.60757442583099</c:v>
                </c:pt>
                <c:pt idx="1">
                  <c:v>844.32692307692298</c:v>
                </c:pt>
                <c:pt idx="2">
                  <c:v>892.27813342346701</c:v>
                </c:pt>
                <c:pt idx="3">
                  <c:v>979.711538461538</c:v>
                </c:pt>
                <c:pt idx="4">
                  <c:v>878.09849098576206</c:v>
                </c:pt>
                <c:pt idx="5">
                  <c:v>1079.2508058257599</c:v>
                </c:pt>
                <c:pt idx="6">
                  <c:v>1024.2225327874201</c:v>
                </c:pt>
                <c:pt idx="7">
                  <c:v>879.33333333333303</c:v>
                </c:pt>
              </c:numCache>
            </c:numRef>
          </c:val>
          <c:extLst>
            <c:ext xmlns:c16="http://schemas.microsoft.com/office/drawing/2014/chart" uri="{C3380CC4-5D6E-409C-BE32-E72D297353CC}">
              <c16:uniqueId val="{00000001-6BCA-47F3-8B46-99FDD2EE780C}"/>
            </c:ext>
          </c:extLst>
        </c:ser>
        <c:ser>
          <c:idx val="2"/>
          <c:order val="2"/>
          <c:tx>
            <c:strRef>
              <c:f>'Chap 3 Graph 9'!$B$46</c:f>
              <c:strCache>
                <c:ptCount val="1"/>
                <c:pt idx="0">
                  <c:v>3er quartile niveau de vie</c:v>
                </c:pt>
              </c:strCache>
            </c:strRef>
          </c:tx>
          <c:spPr>
            <a:solidFill>
              <a:srgbClr val="A5A5A5"/>
            </a:solidFill>
            <a:ln>
              <a:noFill/>
            </a:ln>
          </c:spPr>
          <c:invertIfNegative val="0"/>
          <c:cat>
            <c:strRef>
              <c:f>'Chap 3 Graph 9'!$C$43:$J$43</c:f>
              <c:strCache>
                <c:ptCount val="8"/>
                <c:pt idx="0">
                  <c:v>Femme seule avec enfant</c:v>
                </c:pt>
                <c:pt idx="1">
                  <c:v>Etranger</c:v>
                </c:pt>
                <c:pt idx="2">
                  <c:v>Faible niveau de diplôme</c:v>
                </c:pt>
                <c:pt idx="3">
                  <c:v>Residant en zone rurale</c:v>
                </c:pt>
                <c:pt idx="4">
                  <c:v>Jeune de moins de 25 ans</c:v>
                </c:pt>
                <c:pt idx="5">
                  <c:v>Jeune entre 25 et 29 ans</c:v>
                </c:pt>
                <c:pt idx="6">
                  <c:v>Senior d'au moins 60 ans</c:v>
                </c:pt>
                <c:pt idx="7">
                  <c:v>Résidant en QPV</c:v>
                </c:pt>
              </c:strCache>
            </c:strRef>
          </c:cat>
          <c:val>
            <c:numRef>
              <c:f>'Chap 3 Graph 9'!$C$46:$J$46</c:f>
              <c:numCache>
                <c:formatCode>0</c:formatCode>
                <c:ptCount val="8"/>
                <c:pt idx="0">
                  <c:v>1077.8888888888901</c:v>
                </c:pt>
                <c:pt idx="1">
                  <c:v>1092.36451234636</c:v>
                </c:pt>
                <c:pt idx="2">
                  <c:v>1164.69023780564</c:v>
                </c:pt>
                <c:pt idx="3">
                  <c:v>1399.74537037037</c:v>
                </c:pt>
                <c:pt idx="4">
                  <c:v>1106.1216288792</c:v>
                </c:pt>
                <c:pt idx="5">
                  <c:v>1525.6530204404501</c:v>
                </c:pt>
                <c:pt idx="6">
                  <c:v>1506.0609493015399</c:v>
                </c:pt>
                <c:pt idx="7">
                  <c:v>1100.80433721445</c:v>
                </c:pt>
              </c:numCache>
            </c:numRef>
          </c:val>
          <c:extLst>
            <c:ext xmlns:c16="http://schemas.microsoft.com/office/drawing/2014/chart" uri="{C3380CC4-5D6E-409C-BE32-E72D297353CC}">
              <c16:uniqueId val="{00000002-6BCA-47F3-8B46-99FDD2EE780C}"/>
            </c:ext>
          </c:extLst>
        </c:ser>
        <c:dLbls>
          <c:showLegendKey val="0"/>
          <c:showVal val="0"/>
          <c:showCatName val="0"/>
          <c:showSerName val="0"/>
          <c:showPercent val="0"/>
          <c:showBubbleSize val="0"/>
        </c:dLbls>
        <c:gapWidth val="219"/>
        <c:overlap val="-27"/>
        <c:axId val="1129393695"/>
        <c:axId val="618988863"/>
      </c:barChart>
      <c:valAx>
        <c:axId val="618988863"/>
        <c:scaling>
          <c:orientation val="minMax"/>
          <c:max val="1600"/>
        </c:scaling>
        <c:delete val="0"/>
        <c:axPos val="l"/>
        <c:majorGridlines>
          <c:spPr>
            <a:ln w="9528" cap="flat">
              <a:solidFill>
                <a:srgbClr val="D9D9D9"/>
              </a:solidFill>
              <a:prstDash val="solid"/>
              <a:round/>
            </a:ln>
          </c:spPr>
        </c:majorGridlines>
        <c:numFmt formatCode="0" sourceLinked="1"/>
        <c:majorTickMark val="none"/>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fr-FR"/>
          </a:p>
        </c:txPr>
        <c:crossAx val="1129393695"/>
        <c:crosses val="autoZero"/>
        <c:crossBetween val="between"/>
        <c:majorUnit val="400"/>
      </c:valAx>
      <c:catAx>
        <c:axId val="1129393695"/>
        <c:scaling>
          <c:orientation val="minMax"/>
        </c:scaling>
        <c:delete val="0"/>
        <c:axPos val="b"/>
        <c:numFmt formatCode="General" sourceLinked="1"/>
        <c:majorTickMark val="none"/>
        <c:minorTickMark val="none"/>
        <c:tickLblPos val="nextTo"/>
        <c:spPr>
          <a:no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fr-FR"/>
          </a:p>
        </c:txPr>
        <c:crossAx val="618988863"/>
        <c:crosses val="autoZero"/>
        <c:auto val="1"/>
        <c:lblAlgn val="ctr"/>
        <c:lblOffset val="100"/>
        <c:noMultiLvlLbl val="0"/>
      </c:catAx>
      <c:spPr>
        <a:noFill/>
        <a:ln>
          <a:noFill/>
        </a:ln>
      </c:spPr>
    </c:plotArea>
    <c:legend>
      <c:legendPos val="b"/>
      <c:overlay val="0"/>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fr-FR"/>
        </a:p>
      </c:txPr>
    </c:legend>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fr-FR" sz="1000" b="0" i="0" u="none" strike="noStrike" kern="1200" baseline="0">
          <a:solidFill>
            <a:srgbClr val="000000"/>
          </a:solidFill>
          <a:latin typeface="Calibri"/>
        </a:defRPr>
      </a:pPr>
      <a:endParaRPr lang="fr-FR"/>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'Chap 3 Graph 10'!$B$2:$B$3</c:f>
              <c:strCache>
                <c:ptCount val="2"/>
                <c:pt idx="0">
                  <c:v>Personne seule</c:v>
                </c:pt>
              </c:strCache>
            </c:strRef>
          </c:tx>
          <c:spPr>
            <a:ln w="28575" cap="rnd">
              <a:solidFill>
                <a:schemeClr val="accent1"/>
              </a:solidFill>
              <a:round/>
            </a:ln>
            <a:effectLst/>
          </c:spPr>
          <c:marker>
            <c:symbol val="none"/>
          </c:marker>
          <c:cat>
            <c:numRef>
              <c:f>'Chap 3 Graph 10'!$A$4:$A$22</c:f>
              <c:numCache>
                <c:formatCode>General</c:formatCode>
                <c:ptCount val="19"/>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numCache>
            </c:numRef>
          </c:cat>
          <c:val>
            <c:numRef>
              <c:f>'Chap 3 Graph 10'!$B$4:$B$22</c:f>
              <c:numCache>
                <c:formatCode>0%</c:formatCode>
                <c:ptCount val="19"/>
                <c:pt idx="0">
                  <c:v>0.74766247540699704</c:v>
                </c:pt>
                <c:pt idx="1">
                  <c:v>0.73436425454041676</c:v>
                </c:pt>
                <c:pt idx="2">
                  <c:v>0.764743480863179</c:v>
                </c:pt>
                <c:pt idx="3">
                  <c:v>0.76473550784912359</c:v>
                </c:pt>
                <c:pt idx="4">
                  <c:v>0.76572792956828861</c:v>
                </c:pt>
                <c:pt idx="5">
                  <c:v>0.75445237377633156</c:v>
                </c:pt>
                <c:pt idx="6">
                  <c:v>0.76375003221315796</c:v>
                </c:pt>
                <c:pt idx="7">
                  <c:v>0.75435837935262728</c:v>
                </c:pt>
                <c:pt idx="8">
                  <c:v>0.80699044443556323</c:v>
                </c:pt>
                <c:pt idx="9">
                  <c:v>0.96373439471513145</c:v>
                </c:pt>
                <c:pt idx="10">
                  <c:v>0.98228225727869067</c:v>
                </c:pt>
                <c:pt idx="11">
                  <c:v>0.98153491172076412</c:v>
                </c:pt>
                <c:pt idx="12">
                  <c:v>0.97808631662215884</c:v>
                </c:pt>
                <c:pt idx="13">
                  <c:v>0.98677305370059465</c:v>
                </c:pt>
                <c:pt idx="14">
                  <c:v>0.99536705798495317</c:v>
                </c:pt>
                <c:pt idx="15">
                  <c:v>1.0003520659322431</c:v>
                </c:pt>
                <c:pt idx="16">
                  <c:v>1.0022317919098109</c:v>
                </c:pt>
                <c:pt idx="17">
                  <c:v>0.98584289500387123</c:v>
                </c:pt>
                <c:pt idx="18">
                  <c:v>0.96159213152315304</c:v>
                </c:pt>
              </c:numCache>
            </c:numRef>
          </c:val>
          <c:smooth val="0"/>
          <c:extLst>
            <c:ext xmlns:c16="http://schemas.microsoft.com/office/drawing/2014/chart" uri="{C3380CC4-5D6E-409C-BE32-E72D297353CC}">
              <c16:uniqueId val="{00000000-AAD4-4A56-BA53-12888C0D4F3F}"/>
            </c:ext>
          </c:extLst>
        </c:ser>
        <c:ser>
          <c:idx val="1"/>
          <c:order val="1"/>
          <c:tx>
            <c:strRef>
              <c:f>'Chap 3 Graph 10'!$C$2:$C$3</c:f>
              <c:strCache>
                <c:ptCount val="2"/>
                <c:pt idx="0">
                  <c:v>Isolé 1 enfant </c:v>
                </c:pt>
              </c:strCache>
            </c:strRef>
          </c:tx>
          <c:spPr>
            <a:ln w="28575" cap="rnd">
              <a:solidFill>
                <a:schemeClr val="accent2"/>
              </a:solidFill>
              <a:round/>
            </a:ln>
            <a:effectLst/>
          </c:spPr>
          <c:marker>
            <c:symbol val="none"/>
          </c:marker>
          <c:cat>
            <c:numRef>
              <c:f>'Chap 3 Graph 10'!$A$4:$A$22</c:f>
              <c:numCache>
                <c:formatCode>General</c:formatCode>
                <c:ptCount val="19"/>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numCache>
            </c:numRef>
          </c:cat>
          <c:val>
            <c:numRef>
              <c:f>'Chap 3 Graph 10'!$C$4:$C$22</c:f>
              <c:numCache>
                <c:formatCode>0%</c:formatCode>
                <c:ptCount val="19"/>
                <c:pt idx="0">
                  <c:v>0.8090030881380692</c:v>
                </c:pt>
                <c:pt idx="1">
                  <c:v>0.81222712495157412</c:v>
                </c:pt>
                <c:pt idx="2">
                  <c:v>0.85073320068588443</c:v>
                </c:pt>
                <c:pt idx="3">
                  <c:v>0.85061936009538885</c:v>
                </c:pt>
                <c:pt idx="4">
                  <c:v>0.84722676100058925</c:v>
                </c:pt>
                <c:pt idx="5">
                  <c:v>0.83081272052352351</c:v>
                </c:pt>
                <c:pt idx="6">
                  <c:v>0.82391023617536763</c:v>
                </c:pt>
                <c:pt idx="7">
                  <c:v>0.8110801108276412</c:v>
                </c:pt>
                <c:pt idx="8">
                  <c:v>0.81402581713741806</c:v>
                </c:pt>
                <c:pt idx="9">
                  <c:v>1.0247902030028595</c:v>
                </c:pt>
                <c:pt idx="10">
                  <c:v>1.0427556319987041</c:v>
                </c:pt>
                <c:pt idx="11">
                  <c:v>1.0420009161690031</c:v>
                </c:pt>
                <c:pt idx="12">
                  <c:v>1.0389603644417564</c:v>
                </c:pt>
                <c:pt idx="13">
                  <c:v>1.0415070729330826</c:v>
                </c:pt>
                <c:pt idx="14">
                  <c:v>1.0495493686332993</c:v>
                </c:pt>
                <c:pt idx="15">
                  <c:v>1.0550364056817627</c:v>
                </c:pt>
                <c:pt idx="16">
                  <c:v>1.0574574643803329</c:v>
                </c:pt>
                <c:pt idx="17">
                  <c:v>1.0523641816799016</c:v>
                </c:pt>
                <c:pt idx="18">
                  <c:v>1.0369816046859066</c:v>
                </c:pt>
              </c:numCache>
            </c:numRef>
          </c:val>
          <c:smooth val="0"/>
          <c:extLst>
            <c:ext xmlns:c16="http://schemas.microsoft.com/office/drawing/2014/chart" uri="{C3380CC4-5D6E-409C-BE32-E72D297353CC}">
              <c16:uniqueId val="{00000001-AAD4-4A56-BA53-12888C0D4F3F}"/>
            </c:ext>
          </c:extLst>
        </c:ser>
        <c:ser>
          <c:idx val="2"/>
          <c:order val="2"/>
          <c:tx>
            <c:strRef>
              <c:f>'Chap 3 Graph 10'!$D$2:$D$3</c:f>
              <c:strCache>
                <c:ptCount val="2"/>
                <c:pt idx="0">
                  <c:v>Isolé 2 enfants </c:v>
                </c:pt>
              </c:strCache>
            </c:strRef>
          </c:tx>
          <c:spPr>
            <a:ln w="28575" cap="rnd">
              <a:solidFill>
                <a:schemeClr val="accent3"/>
              </a:solidFill>
              <a:round/>
            </a:ln>
            <a:effectLst/>
          </c:spPr>
          <c:marker>
            <c:symbol val="none"/>
          </c:marker>
          <c:cat>
            <c:numRef>
              <c:f>'Chap 3 Graph 10'!$A$4:$A$22</c:f>
              <c:numCache>
                <c:formatCode>General</c:formatCode>
                <c:ptCount val="19"/>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numCache>
            </c:numRef>
          </c:cat>
          <c:val>
            <c:numRef>
              <c:f>'Chap 3 Graph 10'!$D$4:$D$22</c:f>
              <c:numCache>
                <c:formatCode>0%</c:formatCode>
                <c:ptCount val="19"/>
                <c:pt idx="0">
                  <c:v>0.76939475938217672</c:v>
                </c:pt>
                <c:pt idx="1">
                  <c:v>0.78774912356454141</c:v>
                </c:pt>
                <c:pt idx="2">
                  <c:v>0.81290100071985516</c:v>
                </c:pt>
                <c:pt idx="3">
                  <c:v>0.81276049175534537</c:v>
                </c:pt>
                <c:pt idx="4">
                  <c:v>0.80948111670731504</c:v>
                </c:pt>
                <c:pt idx="5">
                  <c:v>0.79378374970088461</c:v>
                </c:pt>
                <c:pt idx="6">
                  <c:v>0.78581715623919746</c:v>
                </c:pt>
                <c:pt idx="7">
                  <c:v>0.77654235528042148</c:v>
                </c:pt>
                <c:pt idx="8">
                  <c:v>0.7757942908309593</c:v>
                </c:pt>
                <c:pt idx="9">
                  <c:v>0.94264335080650041</c:v>
                </c:pt>
                <c:pt idx="10">
                  <c:v>0.95932042431214737</c:v>
                </c:pt>
                <c:pt idx="11">
                  <c:v>0.95862697386657125</c:v>
                </c:pt>
                <c:pt idx="12">
                  <c:v>0.95566837185070985</c:v>
                </c:pt>
                <c:pt idx="13">
                  <c:v>0.95790193282164271</c:v>
                </c:pt>
                <c:pt idx="14">
                  <c:v>0.96590537446593494</c:v>
                </c:pt>
                <c:pt idx="15">
                  <c:v>0.97148282650250017</c:v>
                </c:pt>
                <c:pt idx="16">
                  <c:v>0.97404279001233396</c:v>
                </c:pt>
                <c:pt idx="17">
                  <c:v>0.97005714896031014</c:v>
                </c:pt>
                <c:pt idx="18">
                  <c:v>0.95675469297759197</c:v>
                </c:pt>
              </c:numCache>
            </c:numRef>
          </c:val>
          <c:smooth val="0"/>
          <c:extLst>
            <c:ext xmlns:c16="http://schemas.microsoft.com/office/drawing/2014/chart" uri="{C3380CC4-5D6E-409C-BE32-E72D297353CC}">
              <c16:uniqueId val="{00000002-AAD4-4A56-BA53-12888C0D4F3F}"/>
            </c:ext>
          </c:extLst>
        </c:ser>
        <c:ser>
          <c:idx val="3"/>
          <c:order val="3"/>
          <c:tx>
            <c:strRef>
              <c:f>'Chap 3 Graph 10'!$E$2:$E$3</c:f>
              <c:strCache>
                <c:ptCount val="2"/>
                <c:pt idx="0">
                  <c:v>Isolé 3 enfants </c:v>
                </c:pt>
              </c:strCache>
            </c:strRef>
          </c:tx>
          <c:spPr>
            <a:ln w="28575" cap="rnd">
              <a:solidFill>
                <a:schemeClr val="accent4"/>
              </a:solidFill>
              <a:round/>
            </a:ln>
            <a:effectLst/>
          </c:spPr>
          <c:marker>
            <c:symbol val="none"/>
          </c:marker>
          <c:cat>
            <c:numRef>
              <c:f>'Chap 3 Graph 10'!$A$4:$A$22</c:f>
              <c:numCache>
                <c:formatCode>General</c:formatCode>
                <c:ptCount val="19"/>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numCache>
            </c:numRef>
          </c:cat>
          <c:val>
            <c:numRef>
              <c:f>'Chap 3 Graph 10'!$E$4:$E$22</c:f>
              <c:numCache>
                <c:formatCode>0%</c:formatCode>
                <c:ptCount val="19"/>
                <c:pt idx="0">
                  <c:v>0.8043898849693174</c:v>
                </c:pt>
                <c:pt idx="1">
                  <c:v>0.82567044463681627</c:v>
                </c:pt>
                <c:pt idx="2">
                  <c:v>0.8467933671167146</c:v>
                </c:pt>
                <c:pt idx="3">
                  <c:v>0.84679353486299547</c:v>
                </c:pt>
                <c:pt idx="4">
                  <c:v>0.8481680724353089</c:v>
                </c:pt>
                <c:pt idx="5">
                  <c:v>0.83619340342518234</c:v>
                </c:pt>
                <c:pt idx="6">
                  <c:v>0.83876749409630713</c:v>
                </c:pt>
                <c:pt idx="7">
                  <c:v>0.82882403985411057</c:v>
                </c:pt>
                <c:pt idx="8">
                  <c:v>0.8232881162089013</c:v>
                </c:pt>
                <c:pt idx="9">
                  <c:v>0.91137236232293106</c:v>
                </c:pt>
                <c:pt idx="10">
                  <c:v>0.92786934842425395</c:v>
                </c:pt>
                <c:pt idx="11">
                  <c:v>0.92743717896194422</c:v>
                </c:pt>
                <c:pt idx="12">
                  <c:v>0.92470405906362774</c:v>
                </c:pt>
                <c:pt idx="13">
                  <c:v>0.926956976413018</c:v>
                </c:pt>
                <c:pt idx="14">
                  <c:v>0.94471606434863453</c:v>
                </c:pt>
                <c:pt idx="15">
                  <c:v>0.95984542150212326</c:v>
                </c:pt>
                <c:pt idx="16">
                  <c:v>0.97159882382323848</c:v>
                </c:pt>
                <c:pt idx="17">
                  <c:v>0.96635352109943684</c:v>
                </c:pt>
                <c:pt idx="18">
                  <c:v>0.94506635574084152</c:v>
                </c:pt>
              </c:numCache>
            </c:numRef>
          </c:val>
          <c:smooth val="0"/>
          <c:extLst>
            <c:ext xmlns:c16="http://schemas.microsoft.com/office/drawing/2014/chart" uri="{C3380CC4-5D6E-409C-BE32-E72D297353CC}">
              <c16:uniqueId val="{00000003-AAD4-4A56-BA53-12888C0D4F3F}"/>
            </c:ext>
          </c:extLst>
        </c:ser>
        <c:ser>
          <c:idx val="4"/>
          <c:order val="4"/>
          <c:tx>
            <c:strRef>
              <c:f>'Chap 3 Graph 10'!$F$2:$F$3</c:f>
              <c:strCache>
                <c:ptCount val="2"/>
                <c:pt idx="0">
                  <c:v>Couple sans enfant</c:v>
                </c:pt>
              </c:strCache>
            </c:strRef>
          </c:tx>
          <c:spPr>
            <a:ln w="28575" cap="rnd">
              <a:solidFill>
                <a:schemeClr val="accent5"/>
              </a:solidFill>
              <a:prstDash val="sysDash"/>
              <a:round/>
            </a:ln>
            <a:effectLst/>
          </c:spPr>
          <c:marker>
            <c:symbol val="none"/>
          </c:marker>
          <c:cat>
            <c:numRef>
              <c:f>'Chap 3 Graph 10'!$A$4:$A$22</c:f>
              <c:numCache>
                <c:formatCode>General</c:formatCode>
                <c:ptCount val="19"/>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numCache>
            </c:numRef>
          </c:cat>
          <c:val>
            <c:numRef>
              <c:f>'Chap 3 Graph 10'!$F$4:$F$22</c:f>
              <c:numCache>
                <c:formatCode>0%</c:formatCode>
                <c:ptCount val="19"/>
                <c:pt idx="0">
                  <c:v>0.68317706249809307</c:v>
                </c:pt>
                <c:pt idx="1">
                  <c:v>0.67562541599229942</c:v>
                </c:pt>
                <c:pt idx="2">
                  <c:v>0.69392544781994447</c:v>
                </c:pt>
                <c:pt idx="3">
                  <c:v>0.69196322884923633</c:v>
                </c:pt>
                <c:pt idx="4">
                  <c:v>0.68928602212696466</c:v>
                </c:pt>
                <c:pt idx="5">
                  <c:v>0.66315377464944958</c:v>
                </c:pt>
                <c:pt idx="6">
                  <c:v>0.65888949700309851</c:v>
                </c:pt>
                <c:pt idx="7">
                  <c:v>0.64745386115443104</c:v>
                </c:pt>
                <c:pt idx="8">
                  <c:v>0.67615942815056718</c:v>
                </c:pt>
                <c:pt idx="9">
                  <c:v>0.85521965689604973</c:v>
                </c:pt>
                <c:pt idx="10">
                  <c:v>0.87035097167857356</c:v>
                </c:pt>
                <c:pt idx="11">
                  <c:v>0.86977353545262015</c:v>
                </c:pt>
                <c:pt idx="12">
                  <c:v>0.86738170713289797</c:v>
                </c:pt>
                <c:pt idx="13">
                  <c:v>0.86939399559678365</c:v>
                </c:pt>
                <c:pt idx="14">
                  <c:v>0.87533313716907346</c:v>
                </c:pt>
                <c:pt idx="15">
                  <c:v>0.88136987782163723</c:v>
                </c:pt>
                <c:pt idx="16">
                  <c:v>0.88392090042094906</c:v>
                </c:pt>
                <c:pt idx="17">
                  <c:v>0.87978714882148845</c:v>
                </c:pt>
                <c:pt idx="18">
                  <c:v>0.86720270279771838</c:v>
                </c:pt>
              </c:numCache>
            </c:numRef>
          </c:val>
          <c:smooth val="0"/>
          <c:extLst>
            <c:ext xmlns:c16="http://schemas.microsoft.com/office/drawing/2014/chart" uri="{C3380CC4-5D6E-409C-BE32-E72D297353CC}">
              <c16:uniqueId val="{00000004-AAD4-4A56-BA53-12888C0D4F3F}"/>
            </c:ext>
          </c:extLst>
        </c:ser>
        <c:ser>
          <c:idx val="5"/>
          <c:order val="5"/>
          <c:tx>
            <c:strRef>
              <c:f>'Chap 3 Graph 10'!$G$2:$G$3</c:f>
              <c:strCache>
                <c:ptCount val="2"/>
                <c:pt idx="0">
                  <c:v>Couple 1 enfant</c:v>
                </c:pt>
              </c:strCache>
            </c:strRef>
          </c:tx>
          <c:spPr>
            <a:ln w="28575" cap="rnd">
              <a:solidFill>
                <a:schemeClr val="accent6"/>
              </a:solidFill>
              <a:prstDash val="sysDash"/>
              <a:round/>
            </a:ln>
            <a:effectLst/>
          </c:spPr>
          <c:marker>
            <c:symbol val="none"/>
          </c:marker>
          <c:cat>
            <c:numRef>
              <c:f>'Chap 3 Graph 10'!$A$4:$A$22</c:f>
              <c:numCache>
                <c:formatCode>General</c:formatCode>
                <c:ptCount val="19"/>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numCache>
            </c:numRef>
          </c:cat>
          <c:val>
            <c:numRef>
              <c:f>'Chap 3 Graph 10'!$G$4:$G$22</c:f>
              <c:numCache>
                <c:formatCode>0%</c:formatCode>
                <c:ptCount val="19"/>
                <c:pt idx="0">
                  <c:v>0.66617842993655862</c:v>
                </c:pt>
                <c:pt idx="1">
                  <c:v>0.6716423516546457</c:v>
                </c:pt>
                <c:pt idx="2">
                  <c:v>0.69357664164698529</c:v>
                </c:pt>
                <c:pt idx="3">
                  <c:v>0.69309063197682697</c:v>
                </c:pt>
                <c:pt idx="4">
                  <c:v>0.69040406339651583</c:v>
                </c:pt>
                <c:pt idx="5">
                  <c:v>0.67684232540180889</c:v>
                </c:pt>
                <c:pt idx="6">
                  <c:v>0.67042808837734891</c:v>
                </c:pt>
                <c:pt idx="7">
                  <c:v>0.66239780597432962</c:v>
                </c:pt>
                <c:pt idx="8">
                  <c:v>0.66151439276628399</c:v>
                </c:pt>
                <c:pt idx="9">
                  <c:v>0.80724932968552854</c:v>
                </c:pt>
                <c:pt idx="10">
                  <c:v>0.82165853417366908</c:v>
                </c:pt>
                <c:pt idx="11">
                  <c:v>0.82099475930847376</c:v>
                </c:pt>
                <c:pt idx="12">
                  <c:v>0.8184364438241527</c:v>
                </c:pt>
                <c:pt idx="13">
                  <c:v>0.82008807500181247</c:v>
                </c:pt>
                <c:pt idx="14">
                  <c:v>0.82726159765772522</c:v>
                </c:pt>
                <c:pt idx="15">
                  <c:v>0.83244595773094354</c:v>
                </c:pt>
                <c:pt idx="16">
                  <c:v>0.834995289259164</c:v>
                </c:pt>
                <c:pt idx="17">
                  <c:v>0.83170711414386389</c:v>
                </c:pt>
                <c:pt idx="18">
                  <c:v>0.82044910476247157</c:v>
                </c:pt>
              </c:numCache>
            </c:numRef>
          </c:val>
          <c:smooth val="0"/>
          <c:extLst>
            <c:ext xmlns:c16="http://schemas.microsoft.com/office/drawing/2014/chart" uri="{C3380CC4-5D6E-409C-BE32-E72D297353CC}">
              <c16:uniqueId val="{00000005-AAD4-4A56-BA53-12888C0D4F3F}"/>
            </c:ext>
          </c:extLst>
        </c:ser>
        <c:ser>
          <c:idx val="6"/>
          <c:order val="6"/>
          <c:tx>
            <c:strRef>
              <c:f>'Chap 3 Graph 10'!$H$2:$H$3</c:f>
              <c:strCache>
                <c:ptCount val="2"/>
                <c:pt idx="0">
                  <c:v>Couple 2 enfants</c:v>
                </c:pt>
              </c:strCache>
            </c:strRef>
          </c:tx>
          <c:spPr>
            <a:ln w="28575" cap="rnd">
              <a:solidFill>
                <a:schemeClr val="accent1">
                  <a:lumMod val="60000"/>
                </a:schemeClr>
              </a:solidFill>
              <a:prstDash val="sysDash"/>
              <a:round/>
            </a:ln>
            <a:effectLst/>
          </c:spPr>
          <c:marker>
            <c:symbol val="none"/>
          </c:marker>
          <c:cat>
            <c:numRef>
              <c:f>'Chap 3 Graph 10'!$A$4:$A$22</c:f>
              <c:numCache>
                <c:formatCode>General</c:formatCode>
                <c:ptCount val="19"/>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numCache>
            </c:numRef>
          </c:cat>
          <c:val>
            <c:numRef>
              <c:f>'Chap 3 Graph 10'!$H$4:$H$22</c:f>
              <c:numCache>
                <c:formatCode>0%</c:formatCode>
                <c:ptCount val="19"/>
                <c:pt idx="0">
                  <c:v>0.67109592946610819</c:v>
                </c:pt>
                <c:pt idx="1">
                  <c:v>0.68746498791145971</c:v>
                </c:pt>
                <c:pt idx="2">
                  <c:v>0.70260347579453664</c:v>
                </c:pt>
                <c:pt idx="3">
                  <c:v>0.70199575778650891</c:v>
                </c:pt>
                <c:pt idx="4">
                  <c:v>0.69917137574058363</c:v>
                </c:pt>
                <c:pt idx="5">
                  <c:v>0.68534062173835852</c:v>
                </c:pt>
                <c:pt idx="6">
                  <c:v>0.67772158774897862</c:v>
                </c:pt>
                <c:pt idx="7">
                  <c:v>0.66907671928721379</c:v>
                </c:pt>
                <c:pt idx="8">
                  <c:v>0.66795199751905687</c:v>
                </c:pt>
                <c:pt idx="9">
                  <c:v>0.78916855007556752</c:v>
                </c:pt>
                <c:pt idx="10">
                  <c:v>0.80339008720213201</c:v>
                </c:pt>
                <c:pt idx="11">
                  <c:v>0.80268608586154544</c:v>
                </c:pt>
                <c:pt idx="12">
                  <c:v>0.79997723413106847</c:v>
                </c:pt>
                <c:pt idx="13">
                  <c:v>0.80141353939334525</c:v>
                </c:pt>
                <c:pt idx="14">
                  <c:v>0.80892547016807992</c:v>
                </c:pt>
                <c:pt idx="15">
                  <c:v>0.81445212814287371</c:v>
                </c:pt>
                <c:pt idx="16">
                  <c:v>0.81725157235441248</c:v>
                </c:pt>
                <c:pt idx="17">
                  <c:v>0.81462680811478017</c:v>
                </c:pt>
                <c:pt idx="18">
                  <c:v>0.8042720958412275</c:v>
                </c:pt>
              </c:numCache>
            </c:numRef>
          </c:val>
          <c:smooth val="0"/>
          <c:extLst>
            <c:ext xmlns:c16="http://schemas.microsoft.com/office/drawing/2014/chart" uri="{C3380CC4-5D6E-409C-BE32-E72D297353CC}">
              <c16:uniqueId val="{00000006-AAD4-4A56-BA53-12888C0D4F3F}"/>
            </c:ext>
          </c:extLst>
        </c:ser>
        <c:ser>
          <c:idx val="7"/>
          <c:order val="7"/>
          <c:tx>
            <c:strRef>
              <c:f>'Chap 3 Graph 10'!$I$2:$I$3</c:f>
              <c:strCache>
                <c:ptCount val="2"/>
                <c:pt idx="0">
                  <c:v>Couple 3 enfants</c:v>
                </c:pt>
              </c:strCache>
            </c:strRef>
          </c:tx>
          <c:spPr>
            <a:ln w="28575" cap="rnd">
              <a:solidFill>
                <a:schemeClr val="accent2">
                  <a:lumMod val="60000"/>
                </a:schemeClr>
              </a:solidFill>
              <a:prstDash val="sysDash"/>
              <a:round/>
            </a:ln>
            <a:effectLst/>
          </c:spPr>
          <c:marker>
            <c:symbol val="none"/>
          </c:marker>
          <c:cat>
            <c:numRef>
              <c:f>'Chap 3 Graph 10'!$A$4:$A$22</c:f>
              <c:numCache>
                <c:formatCode>General</c:formatCode>
                <c:ptCount val="19"/>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numCache>
            </c:numRef>
          </c:cat>
          <c:val>
            <c:numRef>
              <c:f>'Chap 3 Graph 10'!$I$4:$I$22</c:f>
              <c:numCache>
                <c:formatCode>0%</c:formatCode>
                <c:ptCount val="19"/>
                <c:pt idx="0">
                  <c:v>0.69883532967159334</c:v>
                </c:pt>
                <c:pt idx="1">
                  <c:v>0.72307912833730548</c:v>
                </c:pt>
                <c:pt idx="2">
                  <c:v>0.73176038599868443</c:v>
                </c:pt>
                <c:pt idx="3">
                  <c:v>0.73098781249639078</c:v>
                </c:pt>
                <c:pt idx="4">
                  <c:v>0.72803455440074794</c:v>
                </c:pt>
                <c:pt idx="5">
                  <c:v>0.71355806907596964</c:v>
                </c:pt>
                <c:pt idx="6">
                  <c:v>0.70469224676105136</c:v>
                </c:pt>
                <c:pt idx="7">
                  <c:v>0.69516693651161321</c:v>
                </c:pt>
                <c:pt idx="8">
                  <c:v>0.69379540130135331</c:v>
                </c:pt>
                <c:pt idx="9">
                  <c:v>0.79601581204099137</c:v>
                </c:pt>
                <c:pt idx="10">
                  <c:v>0.81053697832285898</c:v>
                </c:pt>
                <c:pt idx="11">
                  <c:v>0.8097944234415857</c:v>
                </c:pt>
                <c:pt idx="12">
                  <c:v>0.80690095060381894</c:v>
                </c:pt>
                <c:pt idx="13">
                  <c:v>0.80815522346178126</c:v>
                </c:pt>
                <c:pt idx="14">
                  <c:v>0.82333562170323527</c:v>
                </c:pt>
                <c:pt idx="15">
                  <c:v>0.83634388357258826</c:v>
                </c:pt>
                <c:pt idx="16">
                  <c:v>0.84632397611626964</c:v>
                </c:pt>
                <c:pt idx="17">
                  <c:v>0.85033532637573317</c:v>
                </c:pt>
                <c:pt idx="18">
                  <c:v>0.8393084353286292</c:v>
                </c:pt>
              </c:numCache>
            </c:numRef>
          </c:val>
          <c:smooth val="0"/>
          <c:extLst>
            <c:ext xmlns:c16="http://schemas.microsoft.com/office/drawing/2014/chart" uri="{C3380CC4-5D6E-409C-BE32-E72D297353CC}">
              <c16:uniqueId val="{00000007-AAD4-4A56-BA53-12888C0D4F3F}"/>
            </c:ext>
          </c:extLst>
        </c:ser>
        <c:dLbls>
          <c:showLegendKey val="0"/>
          <c:showVal val="0"/>
          <c:showCatName val="0"/>
          <c:showSerName val="0"/>
          <c:showPercent val="0"/>
          <c:showBubbleSize val="0"/>
        </c:dLbls>
        <c:smooth val="0"/>
        <c:axId val="1439199855"/>
        <c:axId val="1439197775"/>
      </c:lineChart>
      <c:catAx>
        <c:axId val="143919985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439197775"/>
        <c:crosses val="autoZero"/>
        <c:auto val="1"/>
        <c:lblAlgn val="ctr"/>
        <c:lblOffset val="100"/>
        <c:noMultiLvlLbl val="0"/>
      </c:catAx>
      <c:valAx>
        <c:axId val="1439197775"/>
        <c:scaling>
          <c:orientation val="minMax"/>
          <c:min val="0.60000000000000009"/>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439199855"/>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0465641794775652"/>
          <c:y val="5.664667564222866E-2"/>
          <c:w val="0.44772480610341714"/>
          <c:h val="0.71357404158677051"/>
        </c:manualLayout>
      </c:layout>
      <c:areaChart>
        <c:grouping val="stacked"/>
        <c:varyColors val="0"/>
        <c:ser>
          <c:idx val="0"/>
          <c:order val="1"/>
          <c:tx>
            <c:strRef>
              <c:f>'Chap 4 Graph 11'!$C$4</c:f>
              <c:strCache>
                <c:ptCount val="1"/>
                <c:pt idx="0">
                  <c:v>Revenu d’activité net   </c:v>
                </c:pt>
              </c:strCache>
            </c:strRef>
          </c:tx>
          <c:spPr>
            <a:solidFill>
              <a:srgbClr val="00B0F0"/>
            </a:solidFill>
            <a:ln>
              <a:noFill/>
            </a:ln>
            <a:effectLst/>
          </c:spPr>
          <c:cat>
            <c:numRef>
              <c:f>'Chap 4 Graph 11'!$B$5:$B$85</c:f>
              <c:numCache>
                <c:formatCode>#,##0</c:formatCode>
                <c:ptCount val="81"/>
                <c:pt idx="0">
                  <c:v>0</c:v>
                </c:pt>
                <c:pt idx="1">
                  <c:v>2.5</c:v>
                </c:pt>
                <c:pt idx="2">
                  <c:v>5</c:v>
                </c:pt>
                <c:pt idx="3">
                  <c:v>7.5</c:v>
                </c:pt>
                <c:pt idx="4">
                  <c:v>10</c:v>
                </c:pt>
                <c:pt idx="5">
                  <c:v>12.5</c:v>
                </c:pt>
                <c:pt idx="6">
                  <c:v>15</c:v>
                </c:pt>
                <c:pt idx="7">
                  <c:v>17.5</c:v>
                </c:pt>
                <c:pt idx="8">
                  <c:v>20</c:v>
                </c:pt>
                <c:pt idx="9">
                  <c:v>22.5</c:v>
                </c:pt>
                <c:pt idx="10">
                  <c:v>25</c:v>
                </c:pt>
                <c:pt idx="11">
                  <c:v>27.5</c:v>
                </c:pt>
                <c:pt idx="12">
                  <c:v>30</c:v>
                </c:pt>
                <c:pt idx="13">
                  <c:v>32.5</c:v>
                </c:pt>
                <c:pt idx="14">
                  <c:v>35</c:v>
                </c:pt>
                <c:pt idx="15">
                  <c:v>37.5</c:v>
                </c:pt>
                <c:pt idx="16">
                  <c:v>40</c:v>
                </c:pt>
                <c:pt idx="17">
                  <c:v>42.5</c:v>
                </c:pt>
                <c:pt idx="18">
                  <c:v>45</c:v>
                </c:pt>
                <c:pt idx="19">
                  <c:v>47.5</c:v>
                </c:pt>
                <c:pt idx="20">
                  <c:v>50</c:v>
                </c:pt>
                <c:pt idx="21">
                  <c:v>52.5</c:v>
                </c:pt>
                <c:pt idx="22">
                  <c:v>55</c:v>
                </c:pt>
                <c:pt idx="23">
                  <c:v>57.5</c:v>
                </c:pt>
                <c:pt idx="24">
                  <c:v>60</c:v>
                </c:pt>
                <c:pt idx="25">
                  <c:v>62.5</c:v>
                </c:pt>
                <c:pt idx="26">
                  <c:v>65</c:v>
                </c:pt>
                <c:pt idx="27">
                  <c:v>67.5</c:v>
                </c:pt>
                <c:pt idx="28">
                  <c:v>70</c:v>
                </c:pt>
                <c:pt idx="29">
                  <c:v>72.5</c:v>
                </c:pt>
                <c:pt idx="30">
                  <c:v>75</c:v>
                </c:pt>
                <c:pt idx="31">
                  <c:v>77.5</c:v>
                </c:pt>
                <c:pt idx="32">
                  <c:v>80</c:v>
                </c:pt>
                <c:pt idx="33">
                  <c:v>82.5</c:v>
                </c:pt>
                <c:pt idx="34">
                  <c:v>85</c:v>
                </c:pt>
                <c:pt idx="35">
                  <c:v>87.5</c:v>
                </c:pt>
                <c:pt idx="36">
                  <c:v>90</c:v>
                </c:pt>
                <c:pt idx="37">
                  <c:v>92.5</c:v>
                </c:pt>
                <c:pt idx="38">
                  <c:v>95</c:v>
                </c:pt>
                <c:pt idx="39">
                  <c:v>97.5</c:v>
                </c:pt>
                <c:pt idx="40">
                  <c:v>100</c:v>
                </c:pt>
                <c:pt idx="41">
                  <c:v>102.5</c:v>
                </c:pt>
                <c:pt idx="42">
                  <c:v>105</c:v>
                </c:pt>
                <c:pt idx="43">
                  <c:v>107.5</c:v>
                </c:pt>
                <c:pt idx="44">
                  <c:v>110</c:v>
                </c:pt>
                <c:pt idx="45">
                  <c:v>112.5</c:v>
                </c:pt>
                <c:pt idx="46">
                  <c:v>115</c:v>
                </c:pt>
                <c:pt idx="47">
                  <c:v>117.5</c:v>
                </c:pt>
                <c:pt idx="48">
                  <c:v>120</c:v>
                </c:pt>
                <c:pt idx="49">
                  <c:v>122.5</c:v>
                </c:pt>
                <c:pt idx="50">
                  <c:v>125</c:v>
                </c:pt>
                <c:pt idx="51">
                  <c:v>127.5</c:v>
                </c:pt>
                <c:pt idx="52">
                  <c:v>130</c:v>
                </c:pt>
                <c:pt idx="53">
                  <c:v>132.5</c:v>
                </c:pt>
                <c:pt idx="54">
                  <c:v>135</c:v>
                </c:pt>
                <c:pt idx="55">
                  <c:v>137.5</c:v>
                </c:pt>
                <c:pt idx="56">
                  <c:v>140</c:v>
                </c:pt>
                <c:pt idx="57">
                  <c:v>142.5</c:v>
                </c:pt>
                <c:pt idx="58">
                  <c:v>145</c:v>
                </c:pt>
                <c:pt idx="59">
                  <c:v>147.5</c:v>
                </c:pt>
                <c:pt idx="60">
                  <c:v>150</c:v>
                </c:pt>
                <c:pt idx="61">
                  <c:v>152.5</c:v>
                </c:pt>
                <c:pt idx="62">
                  <c:v>155</c:v>
                </c:pt>
                <c:pt idx="63">
                  <c:v>157.5</c:v>
                </c:pt>
                <c:pt idx="64">
                  <c:v>160</c:v>
                </c:pt>
                <c:pt idx="65">
                  <c:v>162.5</c:v>
                </c:pt>
                <c:pt idx="66">
                  <c:v>165</c:v>
                </c:pt>
                <c:pt idx="67">
                  <c:v>167.5</c:v>
                </c:pt>
                <c:pt idx="68">
                  <c:v>170</c:v>
                </c:pt>
                <c:pt idx="69">
                  <c:v>172.5</c:v>
                </c:pt>
                <c:pt idx="70">
                  <c:v>175</c:v>
                </c:pt>
                <c:pt idx="71">
                  <c:v>177.5</c:v>
                </c:pt>
                <c:pt idx="72">
                  <c:v>180</c:v>
                </c:pt>
                <c:pt idx="73">
                  <c:v>182.5</c:v>
                </c:pt>
                <c:pt idx="74">
                  <c:v>185</c:v>
                </c:pt>
                <c:pt idx="75">
                  <c:v>187.5</c:v>
                </c:pt>
                <c:pt idx="76">
                  <c:v>190</c:v>
                </c:pt>
                <c:pt idx="77">
                  <c:v>192.5</c:v>
                </c:pt>
                <c:pt idx="78">
                  <c:v>195</c:v>
                </c:pt>
                <c:pt idx="79">
                  <c:v>197.5</c:v>
                </c:pt>
                <c:pt idx="80">
                  <c:v>200</c:v>
                </c:pt>
              </c:numCache>
            </c:numRef>
          </c:cat>
          <c:val>
            <c:numRef>
              <c:f>'Chap 4 Graph 11'!$C$5:$C$85</c:f>
              <c:numCache>
                <c:formatCode>#,##0</c:formatCode>
                <c:ptCount val="81"/>
                <c:pt idx="0">
                  <c:v>0</c:v>
                </c:pt>
                <c:pt idx="1">
                  <c:v>30.471655215312495</c:v>
                </c:pt>
                <c:pt idx="2">
                  <c:v>60.94331043062499</c:v>
                </c:pt>
                <c:pt idx="3">
                  <c:v>91.414965645937485</c:v>
                </c:pt>
                <c:pt idx="4">
                  <c:v>121.88662086124998</c:v>
                </c:pt>
                <c:pt idx="5">
                  <c:v>152.35827607656248</c:v>
                </c:pt>
                <c:pt idx="6">
                  <c:v>182.829931291875</c:v>
                </c:pt>
                <c:pt idx="7">
                  <c:v>213.30158650718747</c:v>
                </c:pt>
                <c:pt idx="8">
                  <c:v>243.77324172249996</c:v>
                </c:pt>
                <c:pt idx="9">
                  <c:v>274.24489693781248</c:v>
                </c:pt>
                <c:pt idx="10">
                  <c:v>304.71655215312495</c:v>
                </c:pt>
                <c:pt idx="11">
                  <c:v>335.18820736843747</c:v>
                </c:pt>
                <c:pt idx="12">
                  <c:v>365.65986258375</c:v>
                </c:pt>
                <c:pt idx="13">
                  <c:v>396.13151779906252</c:v>
                </c:pt>
                <c:pt idx="14">
                  <c:v>426.60317301437493</c:v>
                </c:pt>
                <c:pt idx="15">
                  <c:v>457.0748282296874</c:v>
                </c:pt>
                <c:pt idx="16">
                  <c:v>487.54648344499992</c:v>
                </c:pt>
                <c:pt idx="17">
                  <c:v>518.0181386603125</c:v>
                </c:pt>
                <c:pt idx="18">
                  <c:v>548.48979387562497</c:v>
                </c:pt>
                <c:pt idx="19">
                  <c:v>578.96144909093744</c:v>
                </c:pt>
                <c:pt idx="20">
                  <c:v>609.4331043062499</c:v>
                </c:pt>
                <c:pt idx="21">
                  <c:v>639.90475952156248</c:v>
                </c:pt>
                <c:pt idx="22">
                  <c:v>670.37641473687495</c:v>
                </c:pt>
                <c:pt idx="23">
                  <c:v>700.84806995218742</c:v>
                </c:pt>
                <c:pt idx="24">
                  <c:v>731.3197251675</c:v>
                </c:pt>
                <c:pt idx="25">
                  <c:v>761.79138038281246</c:v>
                </c:pt>
                <c:pt idx="26">
                  <c:v>792.26303559812504</c:v>
                </c:pt>
                <c:pt idx="27">
                  <c:v>822.7346908134374</c:v>
                </c:pt>
                <c:pt idx="28">
                  <c:v>853.20634602874986</c:v>
                </c:pt>
                <c:pt idx="29">
                  <c:v>883.67800124406233</c:v>
                </c:pt>
                <c:pt idx="30">
                  <c:v>914.1496564593748</c:v>
                </c:pt>
                <c:pt idx="31">
                  <c:v>944.62131167468704</c:v>
                </c:pt>
                <c:pt idx="32">
                  <c:v>975.09296688999939</c:v>
                </c:pt>
                <c:pt idx="33">
                  <c:v>1005.5646221053121</c:v>
                </c:pt>
                <c:pt idx="34">
                  <c:v>1036.0362773206243</c:v>
                </c:pt>
                <c:pt idx="35">
                  <c:v>1066.5079325359368</c:v>
                </c:pt>
                <c:pt idx="36">
                  <c:v>1096.9795877512493</c:v>
                </c:pt>
                <c:pt idx="37">
                  <c:v>1127.4512429665615</c:v>
                </c:pt>
                <c:pt idx="38">
                  <c:v>1157.922898181874</c:v>
                </c:pt>
                <c:pt idx="39">
                  <c:v>1188.3945533971864</c:v>
                </c:pt>
                <c:pt idx="40">
                  <c:v>1218.8662086124987</c:v>
                </c:pt>
                <c:pt idx="41">
                  <c:v>1249.3378638278111</c:v>
                </c:pt>
                <c:pt idx="42">
                  <c:v>1279.8095190431236</c:v>
                </c:pt>
                <c:pt idx="43">
                  <c:v>1310.2811742584358</c:v>
                </c:pt>
                <c:pt idx="44">
                  <c:v>1340.7528294737483</c:v>
                </c:pt>
                <c:pt idx="45">
                  <c:v>1371.224484689061</c:v>
                </c:pt>
                <c:pt idx="46">
                  <c:v>1401.6961399043732</c:v>
                </c:pt>
                <c:pt idx="47">
                  <c:v>1432.1677951196857</c:v>
                </c:pt>
                <c:pt idx="48">
                  <c:v>1462.6394503349982</c:v>
                </c:pt>
                <c:pt idx="49">
                  <c:v>1493.1111055503106</c:v>
                </c:pt>
                <c:pt idx="50">
                  <c:v>1523.5827607656229</c:v>
                </c:pt>
                <c:pt idx="51">
                  <c:v>1554.0544159809353</c:v>
                </c:pt>
                <c:pt idx="52">
                  <c:v>1584.5260711962478</c:v>
                </c:pt>
                <c:pt idx="53">
                  <c:v>1614.9977264115601</c:v>
                </c:pt>
                <c:pt idx="54">
                  <c:v>1645.4693816268727</c:v>
                </c:pt>
                <c:pt idx="55">
                  <c:v>1675.9410368421854</c:v>
                </c:pt>
                <c:pt idx="56">
                  <c:v>1706.4126920574979</c:v>
                </c:pt>
                <c:pt idx="57">
                  <c:v>1736.8843472728104</c:v>
                </c:pt>
                <c:pt idx="58">
                  <c:v>1767.3560024881233</c:v>
                </c:pt>
                <c:pt idx="59">
                  <c:v>1797.8276577034358</c:v>
                </c:pt>
                <c:pt idx="60">
                  <c:v>1828.2993129187482</c:v>
                </c:pt>
                <c:pt idx="61">
                  <c:v>1858.7709681340609</c:v>
                </c:pt>
                <c:pt idx="62">
                  <c:v>1889.2426233493734</c:v>
                </c:pt>
                <c:pt idx="63">
                  <c:v>1919.7142785646861</c:v>
                </c:pt>
                <c:pt idx="64">
                  <c:v>1950.1859337799988</c:v>
                </c:pt>
                <c:pt idx="65">
                  <c:v>1980.6575889953115</c:v>
                </c:pt>
                <c:pt idx="66">
                  <c:v>2011.1292442106242</c:v>
                </c:pt>
                <c:pt idx="67">
                  <c:v>2041.6008994259364</c:v>
                </c:pt>
                <c:pt idx="68">
                  <c:v>2072.0725546412491</c:v>
                </c:pt>
                <c:pt idx="69">
                  <c:v>2102.5442098565618</c:v>
                </c:pt>
                <c:pt idx="70">
                  <c:v>2133.015865071874</c:v>
                </c:pt>
                <c:pt idx="71">
                  <c:v>2163.4875202871872</c:v>
                </c:pt>
                <c:pt idx="72">
                  <c:v>2193.9591755024994</c:v>
                </c:pt>
                <c:pt idx="73">
                  <c:v>2224.4308307178121</c:v>
                </c:pt>
                <c:pt idx="74">
                  <c:v>2254.9024859331248</c:v>
                </c:pt>
                <c:pt idx="75">
                  <c:v>2285.374141148437</c:v>
                </c:pt>
                <c:pt idx="76">
                  <c:v>2315.8457963637497</c:v>
                </c:pt>
                <c:pt idx="77">
                  <c:v>2346.3174515790624</c:v>
                </c:pt>
                <c:pt idx="78">
                  <c:v>2376.7891067943751</c:v>
                </c:pt>
                <c:pt idx="79">
                  <c:v>2407.2607620096878</c:v>
                </c:pt>
                <c:pt idx="80">
                  <c:v>2437.7324172250001</c:v>
                </c:pt>
              </c:numCache>
            </c:numRef>
          </c:val>
          <c:extLst>
            <c:ext xmlns:c16="http://schemas.microsoft.com/office/drawing/2014/chart" uri="{C3380CC4-5D6E-409C-BE32-E72D297353CC}">
              <c16:uniqueId val="{00000000-1E4C-4C54-ABBC-926D3B5E0169}"/>
            </c:ext>
          </c:extLst>
        </c:ser>
        <c:ser>
          <c:idx val="1"/>
          <c:order val="2"/>
          <c:tx>
            <c:strRef>
              <c:f>'Chap 4 Graph 11'!$D$4</c:f>
              <c:strCache>
                <c:ptCount val="1"/>
                <c:pt idx="0">
                  <c:v>RSA (et prime de Noël)</c:v>
                </c:pt>
              </c:strCache>
            </c:strRef>
          </c:tx>
          <c:spPr>
            <a:solidFill>
              <a:srgbClr val="FF0000"/>
            </a:solidFill>
            <a:ln>
              <a:noFill/>
            </a:ln>
            <a:effectLst/>
          </c:spPr>
          <c:cat>
            <c:numRef>
              <c:f>'Chap 4 Graph 11'!$B$5:$B$85</c:f>
              <c:numCache>
                <c:formatCode>#,##0</c:formatCode>
                <c:ptCount val="81"/>
                <c:pt idx="0">
                  <c:v>0</c:v>
                </c:pt>
                <c:pt idx="1">
                  <c:v>2.5</c:v>
                </c:pt>
                <c:pt idx="2">
                  <c:v>5</c:v>
                </c:pt>
                <c:pt idx="3">
                  <c:v>7.5</c:v>
                </c:pt>
                <c:pt idx="4">
                  <c:v>10</c:v>
                </c:pt>
                <c:pt idx="5">
                  <c:v>12.5</c:v>
                </c:pt>
                <c:pt idx="6">
                  <c:v>15</c:v>
                </c:pt>
                <c:pt idx="7">
                  <c:v>17.5</c:v>
                </c:pt>
                <c:pt idx="8">
                  <c:v>20</c:v>
                </c:pt>
                <c:pt idx="9">
                  <c:v>22.5</c:v>
                </c:pt>
                <c:pt idx="10">
                  <c:v>25</c:v>
                </c:pt>
                <c:pt idx="11">
                  <c:v>27.5</c:v>
                </c:pt>
                <c:pt idx="12">
                  <c:v>30</c:v>
                </c:pt>
                <c:pt idx="13">
                  <c:v>32.5</c:v>
                </c:pt>
                <c:pt idx="14">
                  <c:v>35</c:v>
                </c:pt>
                <c:pt idx="15">
                  <c:v>37.5</c:v>
                </c:pt>
                <c:pt idx="16">
                  <c:v>40</c:v>
                </c:pt>
                <c:pt idx="17">
                  <c:v>42.5</c:v>
                </c:pt>
                <c:pt idx="18">
                  <c:v>45</c:v>
                </c:pt>
                <c:pt idx="19">
                  <c:v>47.5</c:v>
                </c:pt>
                <c:pt idx="20">
                  <c:v>50</c:v>
                </c:pt>
                <c:pt idx="21">
                  <c:v>52.5</c:v>
                </c:pt>
                <c:pt idx="22">
                  <c:v>55</c:v>
                </c:pt>
                <c:pt idx="23">
                  <c:v>57.5</c:v>
                </c:pt>
                <c:pt idx="24">
                  <c:v>60</c:v>
                </c:pt>
                <c:pt idx="25">
                  <c:v>62.5</c:v>
                </c:pt>
                <c:pt idx="26">
                  <c:v>65</c:v>
                </c:pt>
                <c:pt idx="27">
                  <c:v>67.5</c:v>
                </c:pt>
                <c:pt idx="28">
                  <c:v>70</c:v>
                </c:pt>
                <c:pt idx="29">
                  <c:v>72.5</c:v>
                </c:pt>
                <c:pt idx="30">
                  <c:v>75</c:v>
                </c:pt>
                <c:pt idx="31">
                  <c:v>77.5</c:v>
                </c:pt>
                <c:pt idx="32">
                  <c:v>80</c:v>
                </c:pt>
                <c:pt idx="33">
                  <c:v>82.5</c:v>
                </c:pt>
                <c:pt idx="34">
                  <c:v>85</c:v>
                </c:pt>
                <c:pt idx="35">
                  <c:v>87.5</c:v>
                </c:pt>
                <c:pt idx="36">
                  <c:v>90</c:v>
                </c:pt>
                <c:pt idx="37">
                  <c:v>92.5</c:v>
                </c:pt>
                <c:pt idx="38">
                  <c:v>95</c:v>
                </c:pt>
                <c:pt idx="39">
                  <c:v>97.5</c:v>
                </c:pt>
                <c:pt idx="40">
                  <c:v>100</c:v>
                </c:pt>
                <c:pt idx="41">
                  <c:v>102.5</c:v>
                </c:pt>
                <c:pt idx="42">
                  <c:v>105</c:v>
                </c:pt>
                <c:pt idx="43">
                  <c:v>107.5</c:v>
                </c:pt>
                <c:pt idx="44">
                  <c:v>110</c:v>
                </c:pt>
                <c:pt idx="45">
                  <c:v>112.5</c:v>
                </c:pt>
                <c:pt idx="46">
                  <c:v>115</c:v>
                </c:pt>
                <c:pt idx="47">
                  <c:v>117.5</c:v>
                </c:pt>
                <c:pt idx="48">
                  <c:v>120</c:v>
                </c:pt>
                <c:pt idx="49">
                  <c:v>122.5</c:v>
                </c:pt>
                <c:pt idx="50">
                  <c:v>125</c:v>
                </c:pt>
                <c:pt idx="51">
                  <c:v>127.5</c:v>
                </c:pt>
                <c:pt idx="52">
                  <c:v>130</c:v>
                </c:pt>
                <c:pt idx="53">
                  <c:v>132.5</c:v>
                </c:pt>
                <c:pt idx="54">
                  <c:v>135</c:v>
                </c:pt>
                <c:pt idx="55">
                  <c:v>137.5</c:v>
                </c:pt>
                <c:pt idx="56">
                  <c:v>140</c:v>
                </c:pt>
                <c:pt idx="57">
                  <c:v>142.5</c:v>
                </c:pt>
                <c:pt idx="58">
                  <c:v>145</c:v>
                </c:pt>
                <c:pt idx="59">
                  <c:v>147.5</c:v>
                </c:pt>
                <c:pt idx="60">
                  <c:v>150</c:v>
                </c:pt>
                <c:pt idx="61">
                  <c:v>152.5</c:v>
                </c:pt>
                <c:pt idx="62">
                  <c:v>155</c:v>
                </c:pt>
                <c:pt idx="63">
                  <c:v>157.5</c:v>
                </c:pt>
                <c:pt idx="64">
                  <c:v>160</c:v>
                </c:pt>
                <c:pt idx="65">
                  <c:v>162.5</c:v>
                </c:pt>
                <c:pt idx="66">
                  <c:v>165</c:v>
                </c:pt>
                <c:pt idx="67">
                  <c:v>167.5</c:v>
                </c:pt>
                <c:pt idx="68">
                  <c:v>170</c:v>
                </c:pt>
                <c:pt idx="69">
                  <c:v>172.5</c:v>
                </c:pt>
                <c:pt idx="70">
                  <c:v>175</c:v>
                </c:pt>
                <c:pt idx="71">
                  <c:v>177.5</c:v>
                </c:pt>
                <c:pt idx="72">
                  <c:v>180</c:v>
                </c:pt>
                <c:pt idx="73">
                  <c:v>182.5</c:v>
                </c:pt>
                <c:pt idx="74">
                  <c:v>185</c:v>
                </c:pt>
                <c:pt idx="75">
                  <c:v>187.5</c:v>
                </c:pt>
                <c:pt idx="76">
                  <c:v>190</c:v>
                </c:pt>
                <c:pt idx="77">
                  <c:v>192.5</c:v>
                </c:pt>
                <c:pt idx="78">
                  <c:v>195</c:v>
                </c:pt>
                <c:pt idx="79">
                  <c:v>197.5</c:v>
                </c:pt>
                <c:pt idx="80">
                  <c:v>200</c:v>
                </c:pt>
              </c:numCache>
            </c:numRef>
          </c:cat>
          <c:val>
            <c:numRef>
              <c:f>'Chap 4 Graph 11'!$D$5:$D$85</c:f>
              <c:numCache>
                <c:formatCode>#,##0</c:formatCode>
                <c:ptCount val="81"/>
                <c:pt idx="0">
                  <c:v>505.27536666666663</c:v>
                </c:pt>
                <c:pt idx="1">
                  <c:v>474.80371145135416</c:v>
                </c:pt>
                <c:pt idx="2">
                  <c:v>444.33205623604169</c:v>
                </c:pt>
                <c:pt idx="3">
                  <c:v>413.86040102072917</c:v>
                </c:pt>
                <c:pt idx="4">
                  <c:v>383.38874580541665</c:v>
                </c:pt>
                <c:pt idx="5">
                  <c:v>352.91709059010418</c:v>
                </c:pt>
                <c:pt idx="6">
                  <c:v>322.44543537479166</c:v>
                </c:pt>
                <c:pt idx="7">
                  <c:v>291.97378015947919</c:v>
                </c:pt>
                <c:pt idx="8">
                  <c:v>261.50212494416667</c:v>
                </c:pt>
                <c:pt idx="9">
                  <c:v>231.0304697288542</c:v>
                </c:pt>
                <c:pt idx="10">
                  <c:v>200.55881451354173</c:v>
                </c:pt>
                <c:pt idx="11">
                  <c:v>170.08715929822915</c:v>
                </c:pt>
                <c:pt idx="12">
                  <c:v>139.61550408291669</c:v>
                </c:pt>
                <c:pt idx="13">
                  <c:v>109.14384886760412</c:v>
                </c:pt>
                <c:pt idx="14">
                  <c:v>78.672193652291767</c:v>
                </c:pt>
                <c:pt idx="15">
                  <c:v>48.200538436979301</c:v>
                </c:pt>
                <c:pt idx="16">
                  <c:v>17.72888322166672</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numCache>
            </c:numRef>
          </c:val>
          <c:extLst>
            <c:ext xmlns:c16="http://schemas.microsoft.com/office/drawing/2014/chart" uri="{C3380CC4-5D6E-409C-BE32-E72D297353CC}">
              <c16:uniqueId val="{00000001-1E4C-4C54-ABBC-926D3B5E0169}"/>
            </c:ext>
          </c:extLst>
        </c:ser>
        <c:ser>
          <c:idx val="2"/>
          <c:order val="3"/>
          <c:tx>
            <c:strRef>
              <c:f>'Chap 4 Graph 11'!$E$4</c:f>
              <c:strCache>
                <c:ptCount val="1"/>
                <c:pt idx="0">
                  <c:v>Prime d’activité</c:v>
                </c:pt>
              </c:strCache>
            </c:strRef>
          </c:tx>
          <c:spPr>
            <a:solidFill>
              <a:srgbClr val="FFFF00"/>
            </a:solidFill>
            <a:ln>
              <a:noFill/>
            </a:ln>
            <a:effectLst/>
          </c:spPr>
          <c:cat>
            <c:numRef>
              <c:f>'Chap 4 Graph 11'!$B$5:$B$85</c:f>
              <c:numCache>
                <c:formatCode>#,##0</c:formatCode>
                <c:ptCount val="81"/>
                <c:pt idx="0">
                  <c:v>0</c:v>
                </c:pt>
                <c:pt idx="1">
                  <c:v>2.5</c:v>
                </c:pt>
                <c:pt idx="2">
                  <c:v>5</c:v>
                </c:pt>
                <c:pt idx="3">
                  <c:v>7.5</c:v>
                </c:pt>
                <c:pt idx="4">
                  <c:v>10</c:v>
                </c:pt>
                <c:pt idx="5">
                  <c:v>12.5</c:v>
                </c:pt>
                <c:pt idx="6">
                  <c:v>15</c:v>
                </c:pt>
                <c:pt idx="7">
                  <c:v>17.5</c:v>
                </c:pt>
                <c:pt idx="8">
                  <c:v>20</c:v>
                </c:pt>
                <c:pt idx="9">
                  <c:v>22.5</c:v>
                </c:pt>
                <c:pt idx="10">
                  <c:v>25</c:v>
                </c:pt>
                <c:pt idx="11">
                  <c:v>27.5</c:v>
                </c:pt>
                <c:pt idx="12">
                  <c:v>30</c:v>
                </c:pt>
                <c:pt idx="13">
                  <c:v>32.5</c:v>
                </c:pt>
                <c:pt idx="14">
                  <c:v>35</c:v>
                </c:pt>
                <c:pt idx="15">
                  <c:v>37.5</c:v>
                </c:pt>
                <c:pt idx="16">
                  <c:v>40</c:v>
                </c:pt>
                <c:pt idx="17">
                  <c:v>42.5</c:v>
                </c:pt>
                <c:pt idx="18">
                  <c:v>45</c:v>
                </c:pt>
                <c:pt idx="19">
                  <c:v>47.5</c:v>
                </c:pt>
                <c:pt idx="20">
                  <c:v>50</c:v>
                </c:pt>
                <c:pt idx="21">
                  <c:v>52.5</c:v>
                </c:pt>
                <c:pt idx="22">
                  <c:v>55</c:v>
                </c:pt>
                <c:pt idx="23">
                  <c:v>57.5</c:v>
                </c:pt>
                <c:pt idx="24">
                  <c:v>60</c:v>
                </c:pt>
                <c:pt idx="25">
                  <c:v>62.5</c:v>
                </c:pt>
                <c:pt idx="26">
                  <c:v>65</c:v>
                </c:pt>
                <c:pt idx="27">
                  <c:v>67.5</c:v>
                </c:pt>
                <c:pt idx="28">
                  <c:v>70</c:v>
                </c:pt>
                <c:pt idx="29">
                  <c:v>72.5</c:v>
                </c:pt>
                <c:pt idx="30">
                  <c:v>75</c:v>
                </c:pt>
                <c:pt idx="31">
                  <c:v>77.5</c:v>
                </c:pt>
                <c:pt idx="32">
                  <c:v>80</c:v>
                </c:pt>
                <c:pt idx="33">
                  <c:v>82.5</c:v>
                </c:pt>
                <c:pt idx="34">
                  <c:v>85</c:v>
                </c:pt>
                <c:pt idx="35">
                  <c:v>87.5</c:v>
                </c:pt>
                <c:pt idx="36">
                  <c:v>90</c:v>
                </c:pt>
                <c:pt idx="37">
                  <c:v>92.5</c:v>
                </c:pt>
                <c:pt idx="38">
                  <c:v>95</c:v>
                </c:pt>
                <c:pt idx="39">
                  <c:v>97.5</c:v>
                </c:pt>
                <c:pt idx="40">
                  <c:v>100</c:v>
                </c:pt>
                <c:pt idx="41">
                  <c:v>102.5</c:v>
                </c:pt>
                <c:pt idx="42">
                  <c:v>105</c:v>
                </c:pt>
                <c:pt idx="43">
                  <c:v>107.5</c:v>
                </c:pt>
                <c:pt idx="44">
                  <c:v>110</c:v>
                </c:pt>
                <c:pt idx="45">
                  <c:v>112.5</c:v>
                </c:pt>
                <c:pt idx="46">
                  <c:v>115</c:v>
                </c:pt>
                <c:pt idx="47">
                  <c:v>117.5</c:v>
                </c:pt>
                <c:pt idx="48">
                  <c:v>120</c:v>
                </c:pt>
                <c:pt idx="49">
                  <c:v>122.5</c:v>
                </c:pt>
                <c:pt idx="50">
                  <c:v>125</c:v>
                </c:pt>
                <c:pt idx="51">
                  <c:v>127.5</c:v>
                </c:pt>
                <c:pt idx="52">
                  <c:v>130</c:v>
                </c:pt>
                <c:pt idx="53">
                  <c:v>132.5</c:v>
                </c:pt>
                <c:pt idx="54">
                  <c:v>135</c:v>
                </c:pt>
                <c:pt idx="55">
                  <c:v>137.5</c:v>
                </c:pt>
                <c:pt idx="56">
                  <c:v>140</c:v>
                </c:pt>
                <c:pt idx="57">
                  <c:v>142.5</c:v>
                </c:pt>
                <c:pt idx="58">
                  <c:v>145</c:v>
                </c:pt>
                <c:pt idx="59">
                  <c:v>147.5</c:v>
                </c:pt>
                <c:pt idx="60">
                  <c:v>150</c:v>
                </c:pt>
                <c:pt idx="61">
                  <c:v>152.5</c:v>
                </c:pt>
                <c:pt idx="62">
                  <c:v>155</c:v>
                </c:pt>
                <c:pt idx="63">
                  <c:v>157.5</c:v>
                </c:pt>
                <c:pt idx="64">
                  <c:v>160</c:v>
                </c:pt>
                <c:pt idx="65">
                  <c:v>162.5</c:v>
                </c:pt>
                <c:pt idx="66">
                  <c:v>165</c:v>
                </c:pt>
                <c:pt idx="67">
                  <c:v>167.5</c:v>
                </c:pt>
                <c:pt idx="68">
                  <c:v>170</c:v>
                </c:pt>
                <c:pt idx="69">
                  <c:v>172.5</c:v>
                </c:pt>
                <c:pt idx="70">
                  <c:v>175</c:v>
                </c:pt>
                <c:pt idx="71">
                  <c:v>177.5</c:v>
                </c:pt>
                <c:pt idx="72">
                  <c:v>180</c:v>
                </c:pt>
                <c:pt idx="73">
                  <c:v>182.5</c:v>
                </c:pt>
                <c:pt idx="74">
                  <c:v>185</c:v>
                </c:pt>
                <c:pt idx="75">
                  <c:v>187.5</c:v>
                </c:pt>
                <c:pt idx="76">
                  <c:v>190</c:v>
                </c:pt>
                <c:pt idx="77">
                  <c:v>192.5</c:v>
                </c:pt>
                <c:pt idx="78">
                  <c:v>195</c:v>
                </c:pt>
                <c:pt idx="79">
                  <c:v>197.5</c:v>
                </c:pt>
                <c:pt idx="80">
                  <c:v>200</c:v>
                </c:pt>
              </c:numCache>
            </c:numRef>
          </c:cat>
          <c:val>
            <c:numRef>
              <c:f>'Chap 4 Graph 11'!$E$5:$E$85</c:f>
              <c:numCache>
                <c:formatCode>#,##0</c:formatCode>
                <c:ptCount val="81"/>
                <c:pt idx="0">
                  <c:v>0</c:v>
                </c:pt>
                <c:pt idx="1">
                  <c:v>18.494771132933881</c:v>
                </c:pt>
                <c:pt idx="2">
                  <c:v>36.989542265867875</c:v>
                </c:pt>
                <c:pt idx="3">
                  <c:v>55.48431339880176</c:v>
                </c:pt>
                <c:pt idx="4">
                  <c:v>73.979084531735637</c:v>
                </c:pt>
                <c:pt idx="5">
                  <c:v>92.473855664669628</c:v>
                </c:pt>
                <c:pt idx="6">
                  <c:v>110.96862679760352</c:v>
                </c:pt>
                <c:pt idx="7">
                  <c:v>129.46339793053738</c:v>
                </c:pt>
                <c:pt idx="8">
                  <c:v>147.95816906347139</c:v>
                </c:pt>
                <c:pt idx="9">
                  <c:v>166.45294019640528</c:v>
                </c:pt>
                <c:pt idx="10">
                  <c:v>184.94771132933914</c:v>
                </c:pt>
                <c:pt idx="11">
                  <c:v>203.44248246227315</c:v>
                </c:pt>
                <c:pt idx="12">
                  <c:v>221.93725359520704</c:v>
                </c:pt>
                <c:pt idx="13">
                  <c:v>240.43202472814102</c:v>
                </c:pt>
                <c:pt idx="14">
                  <c:v>258.92679586107477</c:v>
                </c:pt>
                <c:pt idx="15">
                  <c:v>277.4215669940088</c:v>
                </c:pt>
                <c:pt idx="16">
                  <c:v>293.70974309916784</c:v>
                </c:pt>
                <c:pt idx="17">
                  <c:v>281.88521729286572</c:v>
                </c:pt>
                <c:pt idx="18">
                  <c:v>270.06069148656371</c:v>
                </c:pt>
                <c:pt idx="19">
                  <c:v>258.23616568026165</c:v>
                </c:pt>
                <c:pt idx="20">
                  <c:v>246.41163987395964</c:v>
                </c:pt>
                <c:pt idx="21">
                  <c:v>242.55333318838987</c:v>
                </c:pt>
                <c:pt idx="22">
                  <c:v>238.7125535532893</c:v>
                </c:pt>
                <c:pt idx="23">
                  <c:v>234.87177391818886</c:v>
                </c:pt>
                <c:pt idx="24">
                  <c:v>231.03099428308829</c:v>
                </c:pt>
                <c:pt idx="25">
                  <c:v>227.19021464798772</c:v>
                </c:pt>
                <c:pt idx="26">
                  <c:v>223.34943501288726</c:v>
                </c:pt>
                <c:pt idx="27">
                  <c:v>219.50865537778705</c:v>
                </c:pt>
                <c:pt idx="28">
                  <c:v>215.66787574268648</c:v>
                </c:pt>
                <c:pt idx="29">
                  <c:v>211.8270961075859</c:v>
                </c:pt>
                <c:pt idx="30">
                  <c:v>207.98631647248533</c:v>
                </c:pt>
                <c:pt idx="31">
                  <c:v>204.14553683738501</c:v>
                </c:pt>
                <c:pt idx="32">
                  <c:v>200.30475720228455</c:v>
                </c:pt>
                <c:pt idx="33">
                  <c:v>196.46397756718397</c:v>
                </c:pt>
                <c:pt idx="34">
                  <c:v>199.56223808874719</c:v>
                </c:pt>
                <c:pt idx="35">
                  <c:v>206.14690778178391</c:v>
                </c:pt>
                <c:pt idx="36">
                  <c:v>212.73157747482108</c:v>
                </c:pt>
                <c:pt idx="37">
                  <c:v>219.31624716785734</c:v>
                </c:pt>
                <c:pt idx="38">
                  <c:v>225.90091686089406</c:v>
                </c:pt>
                <c:pt idx="39">
                  <c:v>239.26959375658103</c:v>
                </c:pt>
                <c:pt idx="40">
                  <c:v>235.42881412148046</c:v>
                </c:pt>
                <c:pt idx="41">
                  <c:v>223.63934241611776</c:v>
                </c:pt>
                <c:pt idx="42">
                  <c:v>211.81481660981575</c:v>
                </c:pt>
                <c:pt idx="43">
                  <c:v>199.99029080351394</c:v>
                </c:pt>
                <c:pt idx="44">
                  <c:v>188.16576499721194</c:v>
                </c:pt>
                <c:pt idx="45">
                  <c:v>176.3412391909099</c:v>
                </c:pt>
                <c:pt idx="46">
                  <c:v>164.51671338460787</c:v>
                </c:pt>
                <c:pt idx="47">
                  <c:v>152.69218757830586</c:v>
                </c:pt>
                <c:pt idx="48">
                  <c:v>140.86766177200383</c:v>
                </c:pt>
                <c:pt idx="49">
                  <c:v>129.04313596570182</c:v>
                </c:pt>
                <c:pt idx="50">
                  <c:v>117.21861015940001</c:v>
                </c:pt>
                <c:pt idx="51">
                  <c:v>105.39408435309799</c:v>
                </c:pt>
                <c:pt idx="52">
                  <c:v>93.569558546795975</c:v>
                </c:pt>
                <c:pt idx="53">
                  <c:v>81.745032740494167</c:v>
                </c:pt>
                <c:pt idx="54">
                  <c:v>69.92050693419192</c:v>
                </c:pt>
                <c:pt idx="55">
                  <c:v>58.0959811278899</c:v>
                </c:pt>
                <c:pt idx="56">
                  <c:v>46.271455321587879</c:v>
                </c:pt>
                <c:pt idx="57">
                  <c:v>34.446929515285852</c:v>
                </c:pt>
                <c:pt idx="58">
                  <c:v>22.622403708983832</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numCache>
            </c:numRef>
          </c:val>
          <c:extLst>
            <c:ext xmlns:c16="http://schemas.microsoft.com/office/drawing/2014/chart" uri="{C3380CC4-5D6E-409C-BE32-E72D297353CC}">
              <c16:uniqueId val="{00000002-1E4C-4C54-ABBC-926D3B5E0169}"/>
            </c:ext>
          </c:extLst>
        </c:ser>
        <c:ser>
          <c:idx val="3"/>
          <c:order val="4"/>
          <c:tx>
            <c:strRef>
              <c:f>'Chap 4 Graph 11'!$F$4</c:f>
              <c:strCache>
                <c:ptCount val="1"/>
                <c:pt idx="0">
                  <c:v>Allocations logement </c:v>
                </c:pt>
              </c:strCache>
            </c:strRef>
          </c:tx>
          <c:spPr>
            <a:solidFill>
              <a:srgbClr val="92D050"/>
            </a:solidFill>
            <a:ln>
              <a:noFill/>
            </a:ln>
            <a:effectLst/>
          </c:spPr>
          <c:cat>
            <c:numRef>
              <c:f>'Chap 4 Graph 11'!$B$5:$B$85</c:f>
              <c:numCache>
                <c:formatCode>#,##0</c:formatCode>
                <c:ptCount val="81"/>
                <c:pt idx="0">
                  <c:v>0</c:v>
                </c:pt>
                <c:pt idx="1">
                  <c:v>2.5</c:v>
                </c:pt>
                <c:pt idx="2">
                  <c:v>5</c:v>
                </c:pt>
                <c:pt idx="3">
                  <c:v>7.5</c:v>
                </c:pt>
                <c:pt idx="4">
                  <c:v>10</c:v>
                </c:pt>
                <c:pt idx="5">
                  <c:v>12.5</c:v>
                </c:pt>
                <c:pt idx="6">
                  <c:v>15</c:v>
                </c:pt>
                <c:pt idx="7">
                  <c:v>17.5</c:v>
                </c:pt>
                <c:pt idx="8">
                  <c:v>20</c:v>
                </c:pt>
                <c:pt idx="9">
                  <c:v>22.5</c:v>
                </c:pt>
                <c:pt idx="10">
                  <c:v>25</c:v>
                </c:pt>
                <c:pt idx="11">
                  <c:v>27.5</c:v>
                </c:pt>
                <c:pt idx="12">
                  <c:v>30</c:v>
                </c:pt>
                <c:pt idx="13">
                  <c:v>32.5</c:v>
                </c:pt>
                <c:pt idx="14">
                  <c:v>35</c:v>
                </c:pt>
                <c:pt idx="15">
                  <c:v>37.5</c:v>
                </c:pt>
                <c:pt idx="16">
                  <c:v>40</c:v>
                </c:pt>
                <c:pt idx="17">
                  <c:v>42.5</c:v>
                </c:pt>
                <c:pt idx="18">
                  <c:v>45</c:v>
                </c:pt>
                <c:pt idx="19">
                  <c:v>47.5</c:v>
                </c:pt>
                <c:pt idx="20">
                  <c:v>50</c:v>
                </c:pt>
                <c:pt idx="21">
                  <c:v>52.5</c:v>
                </c:pt>
                <c:pt idx="22">
                  <c:v>55</c:v>
                </c:pt>
                <c:pt idx="23">
                  <c:v>57.5</c:v>
                </c:pt>
                <c:pt idx="24">
                  <c:v>60</c:v>
                </c:pt>
                <c:pt idx="25">
                  <c:v>62.5</c:v>
                </c:pt>
                <c:pt idx="26">
                  <c:v>65</c:v>
                </c:pt>
                <c:pt idx="27">
                  <c:v>67.5</c:v>
                </c:pt>
                <c:pt idx="28">
                  <c:v>70</c:v>
                </c:pt>
                <c:pt idx="29">
                  <c:v>72.5</c:v>
                </c:pt>
                <c:pt idx="30">
                  <c:v>75</c:v>
                </c:pt>
                <c:pt idx="31">
                  <c:v>77.5</c:v>
                </c:pt>
                <c:pt idx="32">
                  <c:v>80</c:v>
                </c:pt>
                <c:pt idx="33">
                  <c:v>82.5</c:v>
                </c:pt>
                <c:pt idx="34">
                  <c:v>85</c:v>
                </c:pt>
                <c:pt idx="35">
                  <c:v>87.5</c:v>
                </c:pt>
                <c:pt idx="36">
                  <c:v>90</c:v>
                </c:pt>
                <c:pt idx="37">
                  <c:v>92.5</c:v>
                </c:pt>
                <c:pt idx="38">
                  <c:v>95</c:v>
                </c:pt>
                <c:pt idx="39">
                  <c:v>97.5</c:v>
                </c:pt>
                <c:pt idx="40">
                  <c:v>100</c:v>
                </c:pt>
                <c:pt idx="41">
                  <c:v>102.5</c:v>
                </c:pt>
                <c:pt idx="42">
                  <c:v>105</c:v>
                </c:pt>
                <c:pt idx="43">
                  <c:v>107.5</c:v>
                </c:pt>
                <c:pt idx="44">
                  <c:v>110</c:v>
                </c:pt>
                <c:pt idx="45">
                  <c:v>112.5</c:v>
                </c:pt>
                <c:pt idx="46">
                  <c:v>115</c:v>
                </c:pt>
                <c:pt idx="47">
                  <c:v>117.5</c:v>
                </c:pt>
                <c:pt idx="48">
                  <c:v>120</c:v>
                </c:pt>
                <c:pt idx="49">
                  <c:v>122.5</c:v>
                </c:pt>
                <c:pt idx="50">
                  <c:v>125</c:v>
                </c:pt>
                <c:pt idx="51">
                  <c:v>127.5</c:v>
                </c:pt>
                <c:pt idx="52">
                  <c:v>130</c:v>
                </c:pt>
                <c:pt idx="53">
                  <c:v>132.5</c:v>
                </c:pt>
                <c:pt idx="54">
                  <c:v>135</c:v>
                </c:pt>
                <c:pt idx="55">
                  <c:v>137.5</c:v>
                </c:pt>
                <c:pt idx="56">
                  <c:v>140</c:v>
                </c:pt>
                <c:pt idx="57">
                  <c:v>142.5</c:v>
                </c:pt>
                <c:pt idx="58">
                  <c:v>145</c:v>
                </c:pt>
                <c:pt idx="59">
                  <c:v>147.5</c:v>
                </c:pt>
                <c:pt idx="60">
                  <c:v>150</c:v>
                </c:pt>
                <c:pt idx="61">
                  <c:v>152.5</c:v>
                </c:pt>
                <c:pt idx="62">
                  <c:v>155</c:v>
                </c:pt>
                <c:pt idx="63">
                  <c:v>157.5</c:v>
                </c:pt>
                <c:pt idx="64">
                  <c:v>160</c:v>
                </c:pt>
                <c:pt idx="65">
                  <c:v>162.5</c:v>
                </c:pt>
                <c:pt idx="66">
                  <c:v>165</c:v>
                </c:pt>
                <c:pt idx="67">
                  <c:v>167.5</c:v>
                </c:pt>
                <c:pt idx="68">
                  <c:v>170</c:v>
                </c:pt>
                <c:pt idx="69">
                  <c:v>172.5</c:v>
                </c:pt>
                <c:pt idx="70">
                  <c:v>175</c:v>
                </c:pt>
                <c:pt idx="71">
                  <c:v>177.5</c:v>
                </c:pt>
                <c:pt idx="72">
                  <c:v>180</c:v>
                </c:pt>
                <c:pt idx="73">
                  <c:v>182.5</c:v>
                </c:pt>
                <c:pt idx="74">
                  <c:v>185</c:v>
                </c:pt>
                <c:pt idx="75">
                  <c:v>187.5</c:v>
                </c:pt>
                <c:pt idx="76">
                  <c:v>190</c:v>
                </c:pt>
                <c:pt idx="77">
                  <c:v>192.5</c:v>
                </c:pt>
                <c:pt idx="78">
                  <c:v>195</c:v>
                </c:pt>
                <c:pt idx="79">
                  <c:v>197.5</c:v>
                </c:pt>
                <c:pt idx="80">
                  <c:v>200</c:v>
                </c:pt>
              </c:numCache>
            </c:numRef>
          </c:cat>
          <c:val>
            <c:numRef>
              <c:f>'Chap 4 Graph 11'!$F$5:$F$85</c:f>
              <c:numCache>
                <c:formatCode>#,##0</c:formatCode>
                <c:ptCount val="81"/>
                <c:pt idx="0">
                  <c:v>270.26190000000003</c:v>
                </c:pt>
                <c:pt idx="1">
                  <c:v>270.26190000000003</c:v>
                </c:pt>
                <c:pt idx="2">
                  <c:v>270.26190000000003</c:v>
                </c:pt>
                <c:pt idx="3">
                  <c:v>270.26190000000003</c:v>
                </c:pt>
                <c:pt idx="4">
                  <c:v>270.26190000000003</c:v>
                </c:pt>
                <c:pt idx="5">
                  <c:v>270.26190000000003</c:v>
                </c:pt>
                <c:pt idx="6">
                  <c:v>270.26190000000003</c:v>
                </c:pt>
                <c:pt idx="7">
                  <c:v>270.26190000000003</c:v>
                </c:pt>
                <c:pt idx="8">
                  <c:v>270.26190000000003</c:v>
                </c:pt>
                <c:pt idx="9">
                  <c:v>270.26190000000003</c:v>
                </c:pt>
                <c:pt idx="10">
                  <c:v>270.26190000000003</c:v>
                </c:pt>
                <c:pt idx="11">
                  <c:v>270.26190000000003</c:v>
                </c:pt>
                <c:pt idx="12">
                  <c:v>270.26190000000003</c:v>
                </c:pt>
                <c:pt idx="13">
                  <c:v>270.26190000000003</c:v>
                </c:pt>
                <c:pt idx="14">
                  <c:v>270.26190000000003</c:v>
                </c:pt>
                <c:pt idx="15">
                  <c:v>270.26190000000003</c:v>
                </c:pt>
                <c:pt idx="16">
                  <c:v>270.26190000000003</c:v>
                </c:pt>
                <c:pt idx="17">
                  <c:v>236.14389242166797</c:v>
                </c:pt>
                <c:pt idx="18">
                  <c:v>225.71844309353077</c:v>
                </c:pt>
                <c:pt idx="19">
                  <c:v>215.29299376539359</c:v>
                </c:pt>
                <c:pt idx="20">
                  <c:v>204.86754443725644</c:v>
                </c:pt>
                <c:pt idx="21">
                  <c:v>194.44209510911926</c:v>
                </c:pt>
                <c:pt idx="22">
                  <c:v>184.01664578098209</c:v>
                </c:pt>
                <c:pt idx="23">
                  <c:v>173.59119645284491</c:v>
                </c:pt>
                <c:pt idx="24">
                  <c:v>163.16574712470768</c:v>
                </c:pt>
                <c:pt idx="25">
                  <c:v>152.74029779657053</c:v>
                </c:pt>
                <c:pt idx="26">
                  <c:v>142.31484846843333</c:v>
                </c:pt>
                <c:pt idx="27">
                  <c:v>131.88939914029618</c:v>
                </c:pt>
                <c:pt idx="28">
                  <c:v>121.46394981215906</c:v>
                </c:pt>
                <c:pt idx="29">
                  <c:v>111.0385004840219</c:v>
                </c:pt>
                <c:pt idx="30">
                  <c:v>100.61305115588472</c:v>
                </c:pt>
                <c:pt idx="31">
                  <c:v>90.187601827747642</c:v>
                </c:pt>
                <c:pt idx="32">
                  <c:v>79.762152499610465</c:v>
                </c:pt>
                <c:pt idx="33">
                  <c:v>69.336703171473218</c:v>
                </c:pt>
                <c:pt idx="34">
                  <c:v>58.911253843336127</c:v>
                </c:pt>
                <c:pt idx="35">
                  <c:v>48.485804515199042</c:v>
                </c:pt>
                <c:pt idx="36">
                  <c:v>38.060355187061759</c:v>
                </c:pt>
                <c:pt idx="37">
                  <c:v>27.6349058589247</c:v>
                </c:pt>
                <c:pt idx="38">
                  <c:v>17.209456530787531</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numCache>
            </c:numRef>
          </c:val>
          <c:extLst>
            <c:ext xmlns:c16="http://schemas.microsoft.com/office/drawing/2014/chart" uri="{C3380CC4-5D6E-409C-BE32-E72D297353CC}">
              <c16:uniqueId val="{00000003-1E4C-4C54-ABBC-926D3B5E0169}"/>
            </c:ext>
          </c:extLst>
        </c:ser>
        <c:dLbls>
          <c:showLegendKey val="0"/>
          <c:showVal val="0"/>
          <c:showCatName val="0"/>
          <c:showSerName val="0"/>
          <c:showPercent val="0"/>
          <c:showBubbleSize val="0"/>
        </c:dLbls>
        <c:axId val="450167216"/>
        <c:axId val="450164592"/>
      </c:areaChart>
      <c:lineChart>
        <c:grouping val="standard"/>
        <c:varyColors val="0"/>
        <c:ser>
          <c:idx val="4"/>
          <c:order val="0"/>
          <c:tx>
            <c:strRef>
              <c:f>'Chap 4 Graph 11'!$G$4</c:f>
              <c:strCache>
                <c:ptCount val="1"/>
                <c:pt idx="0">
                  <c:v>Revenu disponible </c:v>
                </c:pt>
              </c:strCache>
            </c:strRef>
          </c:tx>
          <c:spPr>
            <a:ln w="28575" cap="rnd">
              <a:solidFill>
                <a:schemeClr val="tx1"/>
              </a:solidFill>
              <a:round/>
            </a:ln>
            <a:effectLst/>
          </c:spPr>
          <c:marker>
            <c:symbol val="none"/>
          </c:marker>
          <c:val>
            <c:numRef>
              <c:f>'Chap 4 Graph 11'!$G$5:$G$85</c:f>
              <c:numCache>
                <c:formatCode>#,##0</c:formatCode>
                <c:ptCount val="81"/>
                <c:pt idx="0">
                  <c:v>775.53726666666671</c:v>
                </c:pt>
                <c:pt idx="1">
                  <c:v>794.03203779960052</c:v>
                </c:pt>
                <c:pt idx="2">
                  <c:v>812.52680893253455</c:v>
                </c:pt>
                <c:pt idx="3">
                  <c:v>831.02158006546847</c:v>
                </c:pt>
                <c:pt idx="4">
                  <c:v>849.51635119840228</c:v>
                </c:pt>
                <c:pt idx="5">
                  <c:v>868.0111223313362</c:v>
                </c:pt>
                <c:pt idx="6">
                  <c:v>886.50589346427023</c:v>
                </c:pt>
                <c:pt idx="7">
                  <c:v>905.00066459720415</c:v>
                </c:pt>
                <c:pt idx="8">
                  <c:v>923.49543573013807</c:v>
                </c:pt>
                <c:pt idx="9">
                  <c:v>941.99020686307199</c:v>
                </c:pt>
                <c:pt idx="10">
                  <c:v>960.48497799600591</c:v>
                </c:pt>
                <c:pt idx="11">
                  <c:v>978.97974912893972</c:v>
                </c:pt>
                <c:pt idx="12">
                  <c:v>997.47452026187375</c:v>
                </c:pt>
                <c:pt idx="13">
                  <c:v>1015.9692913948077</c:v>
                </c:pt>
                <c:pt idx="14">
                  <c:v>1034.4640625277416</c:v>
                </c:pt>
                <c:pt idx="15">
                  <c:v>1052.9588336606755</c:v>
                </c:pt>
                <c:pt idx="16">
                  <c:v>1069.2470097658345</c:v>
                </c:pt>
                <c:pt idx="17">
                  <c:v>1036.0472483748463</c:v>
                </c:pt>
                <c:pt idx="18">
                  <c:v>1044.2689284557196</c:v>
                </c:pt>
                <c:pt idx="19">
                  <c:v>1052.4906085365926</c:v>
                </c:pt>
                <c:pt idx="20">
                  <c:v>1060.7122886174661</c:v>
                </c:pt>
                <c:pt idx="21">
                  <c:v>1076.9001878190716</c:v>
                </c:pt>
                <c:pt idx="22">
                  <c:v>1093.1056140711462</c:v>
                </c:pt>
                <c:pt idx="23">
                  <c:v>1109.3110403232213</c:v>
                </c:pt>
                <c:pt idx="24">
                  <c:v>1125.5164665752959</c:v>
                </c:pt>
                <c:pt idx="25">
                  <c:v>1141.7218928273708</c:v>
                </c:pt>
                <c:pt idx="26">
                  <c:v>1157.9273190794456</c:v>
                </c:pt>
                <c:pt idx="27">
                  <c:v>1174.1327453315207</c:v>
                </c:pt>
                <c:pt idx="28">
                  <c:v>1190.3381715835953</c:v>
                </c:pt>
                <c:pt idx="29">
                  <c:v>1206.5435978356702</c:v>
                </c:pt>
                <c:pt idx="30">
                  <c:v>1222.7490240877448</c:v>
                </c:pt>
                <c:pt idx="31">
                  <c:v>1238.9544503398197</c:v>
                </c:pt>
                <c:pt idx="32">
                  <c:v>1255.1598765918943</c:v>
                </c:pt>
                <c:pt idx="33">
                  <c:v>1271.3653028439694</c:v>
                </c:pt>
                <c:pt idx="34">
                  <c:v>1294.5097692527077</c:v>
                </c:pt>
                <c:pt idx="35">
                  <c:v>1321.1406448329199</c:v>
                </c:pt>
                <c:pt idx="36">
                  <c:v>1347.7715204131321</c:v>
                </c:pt>
                <c:pt idx="37">
                  <c:v>1374.4023959933436</c:v>
                </c:pt>
                <c:pt idx="38">
                  <c:v>1401.0332715735556</c:v>
                </c:pt>
                <c:pt idx="39">
                  <c:v>1427.6641471537675</c:v>
                </c:pt>
                <c:pt idx="40">
                  <c:v>1454.2950227339791</c:v>
                </c:pt>
                <c:pt idx="41">
                  <c:v>1472.9772062439288</c:v>
                </c:pt>
                <c:pt idx="42">
                  <c:v>1491.6243356529394</c:v>
                </c:pt>
                <c:pt idx="43">
                  <c:v>1510.2714650619498</c:v>
                </c:pt>
                <c:pt idx="44">
                  <c:v>1528.9185944709602</c:v>
                </c:pt>
                <c:pt idx="45">
                  <c:v>1547.5657238799708</c:v>
                </c:pt>
                <c:pt idx="46">
                  <c:v>1558.2082070694096</c:v>
                </c:pt>
                <c:pt idx="47">
                  <c:v>1572.3608186258209</c:v>
                </c:pt>
                <c:pt idx="48">
                  <c:v>1586.5134301822318</c:v>
                </c:pt>
                <c:pt idx="49">
                  <c:v>1600.6660417386429</c:v>
                </c:pt>
                <c:pt idx="50">
                  <c:v>1614.818653295054</c:v>
                </c:pt>
                <c:pt idx="51">
                  <c:v>1628.9712648514649</c:v>
                </c:pt>
                <c:pt idx="52">
                  <c:v>1643.1238764078762</c:v>
                </c:pt>
                <c:pt idx="53">
                  <c:v>1657.2764879642873</c:v>
                </c:pt>
                <c:pt idx="54">
                  <c:v>1671.4290995206984</c:v>
                </c:pt>
                <c:pt idx="55">
                  <c:v>1685.5817110771095</c:v>
                </c:pt>
                <c:pt idx="56">
                  <c:v>1699.7343226335206</c:v>
                </c:pt>
                <c:pt idx="57">
                  <c:v>1713.8869341899315</c:v>
                </c:pt>
                <c:pt idx="58">
                  <c:v>1728.0395457463433</c:v>
                </c:pt>
                <c:pt idx="59">
                  <c:v>1731.3942794000723</c:v>
                </c:pt>
                <c:pt idx="60">
                  <c:v>1757.3714167627854</c:v>
                </c:pt>
                <c:pt idx="61">
                  <c:v>1783.3485541254986</c:v>
                </c:pt>
                <c:pt idx="62">
                  <c:v>1809.3256914882118</c:v>
                </c:pt>
                <c:pt idx="63">
                  <c:v>1835.3028288509252</c:v>
                </c:pt>
                <c:pt idx="64">
                  <c:v>1861.2799662136383</c:v>
                </c:pt>
                <c:pt idx="65">
                  <c:v>1887.2571035763517</c:v>
                </c:pt>
                <c:pt idx="66">
                  <c:v>1913.2342409390649</c:v>
                </c:pt>
                <c:pt idx="67">
                  <c:v>1939.2113783017778</c:v>
                </c:pt>
                <c:pt idx="68">
                  <c:v>1965.188515664491</c:v>
                </c:pt>
                <c:pt idx="69">
                  <c:v>1991.1656530272044</c:v>
                </c:pt>
                <c:pt idx="70">
                  <c:v>2017.1427903899173</c:v>
                </c:pt>
                <c:pt idx="71">
                  <c:v>2043.1199277526309</c:v>
                </c:pt>
                <c:pt idx="72">
                  <c:v>2069.0970651153439</c:v>
                </c:pt>
                <c:pt idx="73">
                  <c:v>2095.074202478057</c:v>
                </c:pt>
                <c:pt idx="74">
                  <c:v>2121.0513398407702</c:v>
                </c:pt>
                <c:pt idx="75">
                  <c:v>2147.0284772034834</c:v>
                </c:pt>
                <c:pt idx="76">
                  <c:v>2173.0056145661965</c:v>
                </c:pt>
                <c:pt idx="77">
                  <c:v>2195.0284748980271</c:v>
                </c:pt>
                <c:pt idx="78">
                  <c:v>2217.0610416715945</c:v>
                </c:pt>
                <c:pt idx="79">
                  <c:v>2239.0936084451619</c:v>
                </c:pt>
                <c:pt idx="80">
                  <c:v>2261.1261752187293</c:v>
                </c:pt>
              </c:numCache>
            </c:numRef>
          </c:val>
          <c:smooth val="0"/>
          <c:extLst>
            <c:ext xmlns:c16="http://schemas.microsoft.com/office/drawing/2014/chart" uri="{C3380CC4-5D6E-409C-BE32-E72D297353CC}">
              <c16:uniqueId val="{00000004-1E4C-4C54-ABBC-926D3B5E0169}"/>
            </c:ext>
          </c:extLst>
        </c:ser>
        <c:dLbls>
          <c:showLegendKey val="0"/>
          <c:showVal val="0"/>
          <c:showCatName val="0"/>
          <c:showSerName val="0"/>
          <c:showPercent val="0"/>
          <c:showBubbleSize val="0"/>
        </c:dLbls>
        <c:marker val="1"/>
        <c:smooth val="0"/>
        <c:axId val="450167216"/>
        <c:axId val="450164592"/>
      </c:lineChart>
      <c:catAx>
        <c:axId val="450167216"/>
        <c:scaling>
          <c:orientation val="minMax"/>
        </c:scaling>
        <c:delete val="0"/>
        <c:axPos val="b"/>
        <c:title>
          <c:tx>
            <c:rich>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r>
                  <a:rPr lang="fr-FR" sz="800">
                    <a:latin typeface="Times New Roman" panose="02020603050405020304" pitchFamily="18" charset="0"/>
                    <a:cs typeface="Times New Roman" panose="02020603050405020304" pitchFamily="18" charset="0"/>
                  </a:rPr>
                  <a:t>Revenu du travail (en % du SMIC net à temps plein)</a:t>
                </a:r>
              </a:p>
            </c:rich>
          </c:tx>
          <c:layout>
            <c:manualLayout>
              <c:xMode val="edge"/>
              <c:yMode val="edge"/>
              <c:x val="0.18951637282345946"/>
              <c:y val="0.8705765431715343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fr-FR"/>
            </a:p>
          </c:txPr>
        </c:title>
        <c:numFmt formatCode="#,##0"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fr-FR"/>
          </a:p>
        </c:txPr>
        <c:crossAx val="450164592"/>
        <c:crosses val="autoZero"/>
        <c:auto val="1"/>
        <c:lblAlgn val="ctr"/>
        <c:lblOffset val="100"/>
        <c:noMultiLvlLbl val="0"/>
      </c:catAx>
      <c:valAx>
        <c:axId val="450164592"/>
        <c:scaling>
          <c:orientation val="minMax"/>
          <c:max val="2500"/>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r>
                  <a:rPr lang="fr-FR" sz="800">
                    <a:latin typeface="Times New Roman" panose="02020603050405020304" pitchFamily="18" charset="0"/>
                    <a:cs typeface="Times New Roman" panose="02020603050405020304" pitchFamily="18" charset="0"/>
                  </a:rPr>
                  <a:t>Revenu</a:t>
                </a:r>
                <a:r>
                  <a:rPr lang="fr-FR" sz="800" baseline="0">
                    <a:latin typeface="Times New Roman" panose="02020603050405020304" pitchFamily="18" charset="0"/>
                    <a:cs typeface="Times New Roman" panose="02020603050405020304" pitchFamily="18" charset="0"/>
                  </a:rPr>
                  <a:t> mensuel </a:t>
                </a:r>
                <a:r>
                  <a:rPr lang="fr-FR" sz="800">
                    <a:latin typeface="Times New Roman" panose="02020603050405020304" pitchFamily="18" charset="0"/>
                    <a:cs typeface="Times New Roman" panose="02020603050405020304" pitchFamily="18" charset="0"/>
                  </a:rPr>
                  <a:t>total</a:t>
                </a:r>
                <a:r>
                  <a:rPr lang="fr-FR" sz="800" baseline="0">
                    <a:latin typeface="Times New Roman" panose="02020603050405020304" pitchFamily="18" charset="0"/>
                    <a:cs typeface="Times New Roman" panose="02020603050405020304" pitchFamily="18" charset="0"/>
                  </a:rPr>
                  <a:t> (en euros)</a:t>
                </a:r>
                <a:endParaRPr lang="fr-FR" sz="800">
                  <a:latin typeface="Times New Roman" panose="02020603050405020304" pitchFamily="18" charset="0"/>
                  <a:cs typeface="Times New Roman" panose="02020603050405020304" pitchFamily="18" charset="0"/>
                </a:endParaRPr>
              </a:p>
            </c:rich>
          </c:tx>
          <c:layout>
            <c:manualLayout>
              <c:xMode val="edge"/>
              <c:yMode val="edge"/>
              <c:x val="6.6584816191115406E-2"/>
              <c:y val="0.24058325422749263"/>
            </c:manualLayout>
          </c:layout>
          <c:overlay val="0"/>
          <c:spPr>
            <a:noFill/>
            <a:ln>
              <a:noFill/>
            </a:ln>
            <a:effectLst/>
          </c:spPr>
          <c:txPr>
            <a:bodyPr rot="-54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fr-FR"/>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fr-FR"/>
          </a:p>
        </c:txPr>
        <c:crossAx val="450167216"/>
        <c:crosses val="autoZero"/>
        <c:crossBetween val="between"/>
        <c:minorUnit val="500"/>
      </c:valAx>
      <c:spPr>
        <a:noFill/>
        <a:ln>
          <a:noFill/>
        </a:ln>
        <a:effectLst/>
      </c:spPr>
    </c:plotArea>
    <c:legend>
      <c:legendPos val="r"/>
      <c:layout>
        <c:manualLayout>
          <c:xMode val="edge"/>
          <c:yMode val="edge"/>
          <c:x val="0.69082064741907256"/>
          <c:y val="0.10210055349298955"/>
          <c:w val="0.28913796434065353"/>
          <c:h val="0.68078885233587827"/>
        </c:manualLayout>
      </c:layout>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fr-FR"/>
        </a:p>
      </c:txPr>
    </c:legend>
    <c:plotVisOnly val="1"/>
    <c:dispBlanksAs val="zero"/>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6292045772759415E-2"/>
          <c:y val="6.0185185185185182E-2"/>
          <c:w val="0.68905412139938194"/>
          <c:h val="0.83299358413531654"/>
        </c:manualLayout>
      </c:layout>
      <c:barChart>
        <c:barDir val="col"/>
        <c:grouping val="percentStacked"/>
        <c:varyColors val="0"/>
        <c:ser>
          <c:idx val="0"/>
          <c:order val="0"/>
          <c:tx>
            <c:strRef>
              <c:f>'Chap 4 Graph 14'!$C$5</c:f>
              <c:strCache>
                <c:ptCount val="1"/>
                <c:pt idx="0">
                  <c:v>RSA</c:v>
                </c:pt>
              </c:strCache>
            </c:strRef>
          </c:tx>
          <c:spPr>
            <a:solidFill>
              <a:schemeClr val="accent1">
                <a:lumMod val="75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Times New Roman" panose="02020603050405020304" pitchFamily="18" charset="0"/>
                    <a:ea typeface="+mn-ea"/>
                    <a:cs typeface="Times New Roman" panose="02020603050405020304" pitchFamily="18" charset="0"/>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'Chap 4 Graph 14'!$D$4:$J$4</c:f>
              <c:strCache>
                <c:ptCount val="7"/>
                <c:pt idx="0">
                  <c:v>Année 1</c:v>
                </c:pt>
                <c:pt idx="1">
                  <c:v>Année 2</c:v>
                </c:pt>
                <c:pt idx="2">
                  <c:v>Année 3</c:v>
                </c:pt>
                <c:pt idx="3">
                  <c:v>Année 4</c:v>
                </c:pt>
                <c:pt idx="4">
                  <c:v>Année 5</c:v>
                </c:pt>
                <c:pt idx="5">
                  <c:v>Année 6</c:v>
                </c:pt>
                <c:pt idx="6">
                  <c:v>Année 7</c:v>
                </c:pt>
              </c:strCache>
            </c:strRef>
          </c:cat>
          <c:val>
            <c:numRef>
              <c:f>'Chap 4 Graph 14'!$D$5:$J$5</c:f>
              <c:numCache>
                <c:formatCode>0</c:formatCode>
                <c:ptCount val="7"/>
                <c:pt idx="0">
                  <c:v>81.014325046885602</c:v>
                </c:pt>
                <c:pt idx="1">
                  <c:v>50.644427596664144</c:v>
                </c:pt>
                <c:pt idx="2">
                  <c:v>43.48988468137744</c:v>
                </c:pt>
                <c:pt idx="3">
                  <c:v>40.533099237859624</c:v>
                </c:pt>
                <c:pt idx="4">
                  <c:v>38.358405490602934</c:v>
                </c:pt>
                <c:pt idx="5">
                  <c:v>36.147799369538326</c:v>
                </c:pt>
                <c:pt idx="6">
                  <c:v>33.889310083396509</c:v>
                </c:pt>
              </c:numCache>
            </c:numRef>
          </c:val>
          <c:extLst>
            <c:ext xmlns:c16="http://schemas.microsoft.com/office/drawing/2014/chart" uri="{C3380CC4-5D6E-409C-BE32-E72D297353CC}">
              <c16:uniqueId val="{00000000-3A61-4704-AF25-1A4BBDB805D4}"/>
            </c:ext>
          </c:extLst>
        </c:ser>
        <c:ser>
          <c:idx val="1"/>
          <c:order val="1"/>
          <c:tx>
            <c:strRef>
              <c:f>'Chap 4 Graph 14'!$C$6</c:f>
              <c:strCache>
                <c:ptCount val="1"/>
                <c:pt idx="0">
                  <c:v>Cumul RSA et PPA</c:v>
                </c:pt>
              </c:strCache>
            </c:strRef>
          </c:tx>
          <c:spPr>
            <a:solidFill>
              <a:schemeClr val="accent6">
                <a:lumMod val="20000"/>
                <a:lumOff val="8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'Chap 4 Graph 14'!$D$4:$J$4</c:f>
              <c:strCache>
                <c:ptCount val="7"/>
                <c:pt idx="0">
                  <c:v>Année 1</c:v>
                </c:pt>
                <c:pt idx="1">
                  <c:v>Année 2</c:v>
                </c:pt>
                <c:pt idx="2">
                  <c:v>Année 3</c:v>
                </c:pt>
                <c:pt idx="3">
                  <c:v>Année 4</c:v>
                </c:pt>
                <c:pt idx="4">
                  <c:v>Année 5</c:v>
                </c:pt>
                <c:pt idx="5">
                  <c:v>Année 6</c:v>
                </c:pt>
                <c:pt idx="6">
                  <c:v>Année 7</c:v>
                </c:pt>
              </c:strCache>
            </c:strRef>
          </c:cat>
          <c:val>
            <c:numRef>
              <c:f>'Chap 4 Graph 14'!$D$6:$J$6</c:f>
              <c:numCache>
                <c:formatCode>0</c:formatCode>
                <c:ptCount val="7"/>
                <c:pt idx="0">
                  <c:v>18.985674953114401</c:v>
                </c:pt>
                <c:pt idx="1">
                  <c:v>9.7442240932125621</c:v>
                </c:pt>
                <c:pt idx="2">
                  <c:v>8.3236901959219498</c:v>
                </c:pt>
                <c:pt idx="3">
                  <c:v>8.004469095407206</c:v>
                </c:pt>
                <c:pt idx="4">
                  <c:v>8.1002354255616282</c:v>
                </c:pt>
                <c:pt idx="5">
                  <c:v>8.0164398866765083</c:v>
                </c:pt>
                <c:pt idx="6">
                  <c:v>8.2518654483061322</c:v>
                </c:pt>
              </c:numCache>
            </c:numRef>
          </c:val>
          <c:extLst>
            <c:ext xmlns:c16="http://schemas.microsoft.com/office/drawing/2014/chart" uri="{C3380CC4-5D6E-409C-BE32-E72D297353CC}">
              <c16:uniqueId val="{00000001-3A61-4704-AF25-1A4BBDB805D4}"/>
            </c:ext>
          </c:extLst>
        </c:ser>
        <c:ser>
          <c:idx val="2"/>
          <c:order val="2"/>
          <c:tx>
            <c:strRef>
              <c:f>'Chap 4 Graph 14'!$C$7</c:f>
              <c:strCache>
                <c:ptCount val="1"/>
                <c:pt idx="0">
                  <c:v>PPA seule</c:v>
                </c:pt>
              </c:strCache>
            </c:strRef>
          </c:tx>
          <c:spPr>
            <a:solidFill>
              <a:schemeClr val="accent6">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'Chap 4 Graph 14'!$D$4:$J$4</c:f>
              <c:strCache>
                <c:ptCount val="7"/>
                <c:pt idx="0">
                  <c:v>Année 1</c:v>
                </c:pt>
                <c:pt idx="1">
                  <c:v>Année 2</c:v>
                </c:pt>
                <c:pt idx="2">
                  <c:v>Année 3</c:v>
                </c:pt>
                <c:pt idx="3">
                  <c:v>Année 4</c:v>
                </c:pt>
                <c:pt idx="4">
                  <c:v>Année 5</c:v>
                </c:pt>
                <c:pt idx="5">
                  <c:v>Année 6</c:v>
                </c:pt>
                <c:pt idx="6">
                  <c:v>Année 7</c:v>
                </c:pt>
              </c:strCache>
            </c:strRef>
          </c:cat>
          <c:val>
            <c:numRef>
              <c:f>'Chap 4 Graph 14'!$D$7:$J$7</c:f>
              <c:numCache>
                <c:formatCode>0</c:formatCode>
                <c:ptCount val="7"/>
                <c:pt idx="0">
                  <c:v>0</c:v>
                </c:pt>
                <c:pt idx="1">
                  <c:v>11.583735684928774</c:v>
                </c:pt>
                <c:pt idx="2">
                  <c:v>11.196680100554648</c:v>
                </c:pt>
                <c:pt idx="3">
                  <c:v>10.75376082359044</c:v>
                </c:pt>
                <c:pt idx="4">
                  <c:v>10.861497945014166</c:v>
                </c:pt>
                <c:pt idx="5">
                  <c:v>13.570887035633056</c:v>
                </c:pt>
                <c:pt idx="6">
                  <c:v>16.974582019871516</c:v>
                </c:pt>
              </c:numCache>
            </c:numRef>
          </c:val>
          <c:extLst>
            <c:ext xmlns:c16="http://schemas.microsoft.com/office/drawing/2014/chart" uri="{C3380CC4-5D6E-409C-BE32-E72D297353CC}">
              <c16:uniqueId val="{00000002-3A61-4704-AF25-1A4BBDB805D4}"/>
            </c:ext>
          </c:extLst>
        </c:ser>
        <c:ser>
          <c:idx val="3"/>
          <c:order val="3"/>
          <c:tx>
            <c:strRef>
              <c:f>'Chap 4 Graph 14'!$C$8</c:f>
              <c:strCache>
                <c:ptCount val="1"/>
                <c:pt idx="0">
                  <c:v>Sortie RSA et PPA, et en emploi</c:v>
                </c:pt>
              </c:strCache>
            </c:strRef>
          </c:tx>
          <c:spPr>
            <a:solidFill>
              <a:schemeClr val="accent6">
                <a:lumMod val="75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Times New Roman" panose="02020603050405020304" pitchFamily="18" charset="0"/>
                    <a:ea typeface="+mn-ea"/>
                    <a:cs typeface="Times New Roman" panose="02020603050405020304" pitchFamily="18" charset="0"/>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'Chap 4 Graph 14'!$D$4:$J$4</c:f>
              <c:strCache>
                <c:ptCount val="7"/>
                <c:pt idx="0">
                  <c:v>Année 1</c:v>
                </c:pt>
                <c:pt idx="1">
                  <c:v>Année 2</c:v>
                </c:pt>
                <c:pt idx="2">
                  <c:v>Année 3</c:v>
                </c:pt>
                <c:pt idx="3">
                  <c:v>Année 4</c:v>
                </c:pt>
                <c:pt idx="4">
                  <c:v>Année 5</c:v>
                </c:pt>
                <c:pt idx="5">
                  <c:v>Année 6</c:v>
                </c:pt>
                <c:pt idx="6">
                  <c:v>Année 7</c:v>
                </c:pt>
              </c:strCache>
            </c:strRef>
          </c:cat>
          <c:val>
            <c:numRef>
              <c:f>'Chap 4 Graph 14'!$D$8:$J$8</c:f>
              <c:numCache>
                <c:formatCode>0</c:formatCode>
                <c:ptCount val="7"/>
                <c:pt idx="0">
                  <c:v>0</c:v>
                </c:pt>
                <c:pt idx="1">
                  <c:v>10.717848449782531</c:v>
                </c:pt>
                <c:pt idx="2">
                  <c:v>15.159012010693907</c:v>
                </c:pt>
                <c:pt idx="3">
                  <c:v>17.034435976218028</c:v>
                </c:pt>
                <c:pt idx="4">
                  <c:v>18.554726467419496</c:v>
                </c:pt>
                <c:pt idx="5">
                  <c:v>18.630541478791748</c:v>
                </c:pt>
                <c:pt idx="6">
                  <c:v>16.994533338653685</c:v>
                </c:pt>
              </c:numCache>
            </c:numRef>
          </c:val>
          <c:extLst>
            <c:ext xmlns:c16="http://schemas.microsoft.com/office/drawing/2014/chart" uri="{C3380CC4-5D6E-409C-BE32-E72D297353CC}">
              <c16:uniqueId val="{00000003-3A61-4704-AF25-1A4BBDB805D4}"/>
            </c:ext>
          </c:extLst>
        </c:ser>
        <c:ser>
          <c:idx val="4"/>
          <c:order val="4"/>
          <c:tx>
            <c:strRef>
              <c:f>'Chap 4 Graph 14'!$C$9</c:f>
              <c:strCache>
                <c:ptCount val="1"/>
                <c:pt idx="0">
                  <c:v>Sortie RSA et PPA, et sans emploi</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Times New Roman" panose="02020603050405020304" pitchFamily="18" charset="0"/>
                    <a:ea typeface="+mn-ea"/>
                    <a:cs typeface="Times New Roman" panose="02020603050405020304" pitchFamily="18" charset="0"/>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'Chap 4 Graph 14'!$D$4:$J$4</c:f>
              <c:strCache>
                <c:ptCount val="7"/>
                <c:pt idx="0">
                  <c:v>Année 1</c:v>
                </c:pt>
                <c:pt idx="1">
                  <c:v>Année 2</c:v>
                </c:pt>
                <c:pt idx="2">
                  <c:v>Année 3</c:v>
                </c:pt>
                <c:pt idx="3">
                  <c:v>Année 4</c:v>
                </c:pt>
                <c:pt idx="4">
                  <c:v>Année 5</c:v>
                </c:pt>
                <c:pt idx="5">
                  <c:v>Année 6</c:v>
                </c:pt>
                <c:pt idx="6">
                  <c:v>Année 7</c:v>
                </c:pt>
              </c:strCache>
            </c:strRef>
          </c:cat>
          <c:val>
            <c:numRef>
              <c:f>'Chap 4 Graph 14'!$D$9:$J$9</c:f>
              <c:numCache>
                <c:formatCode>0</c:formatCode>
                <c:ptCount val="7"/>
                <c:pt idx="0">
                  <c:v>0</c:v>
                </c:pt>
                <c:pt idx="1">
                  <c:v>17.309764175411996</c:v>
                </c:pt>
                <c:pt idx="2">
                  <c:v>21.830733011452057</c:v>
                </c:pt>
                <c:pt idx="3">
                  <c:v>23.674234866924703</c:v>
                </c:pt>
                <c:pt idx="4">
                  <c:v>24.125134671401778</c:v>
                </c:pt>
                <c:pt idx="5">
                  <c:v>23.634332229360361</c:v>
                </c:pt>
                <c:pt idx="6">
                  <c:v>23.889709109772156</c:v>
                </c:pt>
              </c:numCache>
            </c:numRef>
          </c:val>
          <c:extLst>
            <c:ext xmlns:c16="http://schemas.microsoft.com/office/drawing/2014/chart" uri="{C3380CC4-5D6E-409C-BE32-E72D297353CC}">
              <c16:uniqueId val="{00000004-3A61-4704-AF25-1A4BBDB805D4}"/>
            </c:ext>
          </c:extLst>
        </c:ser>
        <c:dLbls>
          <c:showLegendKey val="0"/>
          <c:showVal val="0"/>
          <c:showCatName val="0"/>
          <c:showSerName val="0"/>
          <c:showPercent val="0"/>
          <c:showBubbleSize val="0"/>
        </c:dLbls>
        <c:gapWidth val="150"/>
        <c:overlap val="100"/>
        <c:axId val="407882384"/>
        <c:axId val="407886320"/>
      </c:barChart>
      <c:catAx>
        <c:axId val="4078823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fr-FR"/>
          </a:p>
        </c:txPr>
        <c:crossAx val="407886320"/>
        <c:crosses val="autoZero"/>
        <c:auto val="1"/>
        <c:lblAlgn val="ctr"/>
        <c:lblOffset val="100"/>
        <c:noMultiLvlLbl val="0"/>
      </c:catAx>
      <c:valAx>
        <c:axId val="40788632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fr-FR"/>
          </a:p>
        </c:txPr>
        <c:crossAx val="407882384"/>
        <c:crosses val="autoZero"/>
        <c:crossBetween val="between"/>
      </c:valAx>
      <c:spPr>
        <a:noFill/>
        <a:ln>
          <a:noFill/>
        </a:ln>
        <a:effectLst/>
      </c:spPr>
    </c:plotArea>
    <c:legend>
      <c:legendPos val="b"/>
      <c:layout>
        <c:manualLayout>
          <c:xMode val="edge"/>
          <c:yMode val="edge"/>
          <c:x val="0.78055844285287135"/>
          <c:y val="0.11631889763779528"/>
          <c:w val="0.20646874836847925"/>
          <c:h val="0.7262736949547973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fr-FR"/>
        </a:p>
      </c:txPr>
    </c:legend>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1"/>
            </a:solidFill>
            <a:ln>
              <a:noFill/>
            </a:ln>
            <a:effectLst/>
          </c:spPr>
          <c:invertIfNegative val="0"/>
          <c:cat>
            <c:strRef>
              <c:f>'Chap 4 Graph 15'!$B$7:$B$13</c:f>
              <c:strCache>
                <c:ptCount val="7"/>
                <c:pt idx="0">
                  <c:v>0 mois</c:v>
                </c:pt>
                <c:pt idx="1">
                  <c:v>De 1 à 6 mois</c:v>
                </c:pt>
                <c:pt idx="2">
                  <c:v>De 6 mois à 1 an</c:v>
                </c:pt>
                <c:pt idx="3">
                  <c:v>De 1 à 2 ans</c:v>
                </c:pt>
                <c:pt idx="4">
                  <c:v>De 2 à 3 ans</c:v>
                </c:pt>
                <c:pt idx="5">
                  <c:v>De 3 à 4 ans</c:v>
                </c:pt>
                <c:pt idx="6">
                  <c:v>De 4 à 5 ans</c:v>
                </c:pt>
              </c:strCache>
            </c:strRef>
          </c:cat>
          <c:val>
            <c:numRef>
              <c:f>'Chap 4 Graph 15'!$C$7:$C$13</c:f>
              <c:numCache>
                <c:formatCode>General</c:formatCode>
                <c:ptCount val="7"/>
                <c:pt idx="0">
                  <c:v>22</c:v>
                </c:pt>
                <c:pt idx="1">
                  <c:v>5</c:v>
                </c:pt>
                <c:pt idx="2">
                  <c:v>6</c:v>
                </c:pt>
                <c:pt idx="3">
                  <c:v>14</c:v>
                </c:pt>
                <c:pt idx="4">
                  <c:v>15</c:v>
                </c:pt>
                <c:pt idx="5">
                  <c:v>15</c:v>
                </c:pt>
                <c:pt idx="6">
                  <c:v>24</c:v>
                </c:pt>
              </c:numCache>
            </c:numRef>
          </c:val>
          <c:extLst>
            <c:ext xmlns:c16="http://schemas.microsoft.com/office/drawing/2014/chart" uri="{C3380CC4-5D6E-409C-BE32-E72D297353CC}">
              <c16:uniqueId val="{00000000-6F4A-472D-8565-844BBE8C489E}"/>
            </c:ext>
          </c:extLst>
        </c:ser>
        <c:dLbls>
          <c:showLegendKey val="0"/>
          <c:showVal val="0"/>
          <c:showCatName val="0"/>
          <c:showSerName val="0"/>
          <c:showPercent val="0"/>
          <c:showBubbleSize val="0"/>
        </c:dLbls>
        <c:gapWidth val="219"/>
        <c:overlap val="-27"/>
        <c:axId val="474602944"/>
        <c:axId val="474597368"/>
      </c:barChart>
      <c:catAx>
        <c:axId val="4746029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74597368"/>
        <c:crosses val="autoZero"/>
        <c:auto val="1"/>
        <c:lblAlgn val="ctr"/>
        <c:lblOffset val="100"/>
        <c:noMultiLvlLbl val="0"/>
      </c:catAx>
      <c:valAx>
        <c:axId val="47459736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746029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'Chap 5 Graph 16'!$B$36</c:f>
              <c:strCache>
                <c:ptCount val="1"/>
                <c:pt idx="0">
                  <c:v>Accompagnement professionnel</c:v>
                </c:pt>
              </c:strCache>
            </c:strRef>
          </c:tx>
          <c:spPr>
            <a:solidFill>
              <a:schemeClr val="accent1"/>
            </a:solidFill>
            <a:ln>
              <a:noFill/>
            </a:ln>
            <a:effectLst/>
          </c:spPr>
          <c:invertIfNegative val="0"/>
          <c:dLbls>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'Chap 5 Graph 16'!$A$37:$A$45</c:f>
              <c:strCache>
                <c:ptCount val="9"/>
                <c:pt idx="0">
                  <c:v>Allier</c:v>
                </c:pt>
                <c:pt idx="1">
                  <c:v>Gironde</c:v>
                </c:pt>
                <c:pt idx="2">
                  <c:v>Ile et Vilaine</c:v>
                </c:pt>
                <c:pt idx="3">
                  <c:v>Bas-Rhin</c:v>
                </c:pt>
                <c:pt idx="4">
                  <c:v>Bas-Rhin hors Strasbourg</c:v>
                </c:pt>
                <c:pt idx="5">
                  <c:v>Pas de Calais</c:v>
                </c:pt>
                <c:pt idx="6">
                  <c:v>Seine-Saint-Denis</c:v>
                </c:pt>
                <c:pt idx="7">
                  <c:v>Martinique</c:v>
                </c:pt>
                <c:pt idx="8">
                  <c:v>La Réunion</c:v>
                </c:pt>
              </c:strCache>
            </c:strRef>
          </c:cat>
          <c:val>
            <c:numRef>
              <c:f>'Chap 5 Graph 16'!$B$37:$B$45</c:f>
              <c:numCache>
                <c:formatCode>0.0%</c:formatCode>
                <c:ptCount val="9"/>
                <c:pt idx="0">
                  <c:v>0.81177530113700325</c:v>
                </c:pt>
                <c:pt idx="1">
                  <c:v>0.66746186655100126</c:v>
                </c:pt>
                <c:pt idx="2">
                  <c:v>0.26594712587921415</c:v>
                </c:pt>
                <c:pt idx="3">
                  <c:v>0.51016837961950579</c:v>
                </c:pt>
                <c:pt idx="4">
                  <c:v>0.51398380520300924</c:v>
                </c:pt>
                <c:pt idx="5">
                  <c:v>0.25</c:v>
                </c:pt>
                <c:pt idx="6">
                  <c:v>0.3799913507279804</c:v>
                </c:pt>
                <c:pt idx="7">
                  <c:v>0.43498273878020716</c:v>
                </c:pt>
                <c:pt idx="8">
                  <c:v>0.6681428176030999</c:v>
                </c:pt>
              </c:numCache>
            </c:numRef>
          </c:val>
          <c:extLst>
            <c:ext xmlns:c16="http://schemas.microsoft.com/office/drawing/2014/chart" uri="{C3380CC4-5D6E-409C-BE32-E72D297353CC}">
              <c16:uniqueId val="{00000000-BA6A-494F-B309-89EFCD0D8AA8}"/>
            </c:ext>
          </c:extLst>
        </c:ser>
        <c:ser>
          <c:idx val="1"/>
          <c:order val="1"/>
          <c:tx>
            <c:strRef>
              <c:f>'Chap 5 Graph 16'!$C$36</c:f>
              <c:strCache>
                <c:ptCount val="1"/>
                <c:pt idx="0">
                  <c:v>Accompagnement social</c:v>
                </c:pt>
              </c:strCache>
            </c:strRef>
          </c:tx>
          <c:spPr>
            <a:solidFill>
              <a:srgbClr val="92D050"/>
            </a:solidFill>
            <a:ln>
              <a:noFill/>
            </a:ln>
            <a:effectLst/>
          </c:spPr>
          <c:invertIfNegative val="0"/>
          <c:dLbls>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'Chap 5 Graph 16'!$A$37:$A$45</c:f>
              <c:strCache>
                <c:ptCount val="9"/>
                <c:pt idx="0">
                  <c:v>Allier</c:v>
                </c:pt>
                <c:pt idx="1">
                  <c:v>Gironde</c:v>
                </c:pt>
                <c:pt idx="2">
                  <c:v>Ile et Vilaine</c:v>
                </c:pt>
                <c:pt idx="3">
                  <c:v>Bas-Rhin</c:v>
                </c:pt>
                <c:pt idx="4">
                  <c:v>Bas-Rhin hors Strasbourg</c:v>
                </c:pt>
                <c:pt idx="5">
                  <c:v>Pas de Calais</c:v>
                </c:pt>
                <c:pt idx="6">
                  <c:v>Seine-Saint-Denis</c:v>
                </c:pt>
                <c:pt idx="7">
                  <c:v>Martinique</c:v>
                </c:pt>
                <c:pt idx="8">
                  <c:v>La Réunion</c:v>
                </c:pt>
              </c:strCache>
            </c:strRef>
          </c:cat>
          <c:val>
            <c:numRef>
              <c:f>'Chap 5 Graph 16'!$C$37:$C$45</c:f>
              <c:numCache>
                <c:formatCode>0.0%</c:formatCode>
                <c:ptCount val="9"/>
                <c:pt idx="0">
                  <c:v>0.18822469886299673</c:v>
                </c:pt>
                <c:pt idx="1">
                  <c:v>0.3325381334489988</c:v>
                </c:pt>
                <c:pt idx="2">
                  <c:v>0.73405287412078579</c:v>
                </c:pt>
                <c:pt idx="3">
                  <c:v>0.48983162038049421</c:v>
                </c:pt>
                <c:pt idx="4">
                  <c:v>0.48601619479699076</c:v>
                </c:pt>
                <c:pt idx="5">
                  <c:v>0.625</c:v>
                </c:pt>
                <c:pt idx="6">
                  <c:v>7.0023064725385609E-2</c:v>
                </c:pt>
                <c:pt idx="7">
                  <c:v>0.19723820483314153</c:v>
                </c:pt>
                <c:pt idx="8">
                  <c:v>0.3318571823969001</c:v>
                </c:pt>
              </c:numCache>
            </c:numRef>
          </c:val>
          <c:extLst>
            <c:ext xmlns:c16="http://schemas.microsoft.com/office/drawing/2014/chart" uri="{C3380CC4-5D6E-409C-BE32-E72D297353CC}">
              <c16:uniqueId val="{00000001-BA6A-494F-B309-89EFCD0D8AA8}"/>
            </c:ext>
          </c:extLst>
        </c:ser>
        <c:ser>
          <c:idx val="2"/>
          <c:order val="2"/>
          <c:tx>
            <c:strRef>
              <c:f>'Chap 5 Graph 16'!$D$36</c:f>
              <c:strCache>
                <c:ptCount val="1"/>
                <c:pt idx="0">
                  <c:v>Mixte</c:v>
                </c:pt>
              </c:strCache>
            </c:strRef>
          </c:tx>
          <c:spPr>
            <a:solidFill>
              <a:srgbClr val="9F5FCF"/>
            </a:solidFill>
            <a:ln>
              <a:noFill/>
            </a:ln>
            <a:effectLst/>
          </c:spPr>
          <c:invertIfNegative val="0"/>
          <c:dLbls>
            <c:dLbl>
              <c:idx val="5"/>
              <c:layout/>
              <c:dLblPos val="ct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AFA6-4585-B2DA-61CED7991552}"/>
                </c:ext>
              </c:extLst>
            </c:dLbl>
            <c:dLbl>
              <c:idx val="6"/>
              <c:layout/>
              <c:dLblPos val="ct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BA6A-494F-B309-89EFCD0D8AA8}"/>
                </c:ext>
              </c:extLst>
            </c:dLbl>
            <c:dLbl>
              <c:idx val="7"/>
              <c:layout/>
              <c:dLblPos val="ct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AFA6-4585-B2DA-61CED7991552}"/>
                </c:ext>
              </c:extLst>
            </c:dLbl>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ct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'Chap 5 Graph 16'!$A$37:$A$45</c:f>
              <c:strCache>
                <c:ptCount val="9"/>
                <c:pt idx="0">
                  <c:v>Allier</c:v>
                </c:pt>
                <c:pt idx="1">
                  <c:v>Gironde</c:v>
                </c:pt>
                <c:pt idx="2">
                  <c:v>Ile et Vilaine</c:v>
                </c:pt>
                <c:pt idx="3">
                  <c:v>Bas-Rhin</c:v>
                </c:pt>
                <c:pt idx="4">
                  <c:v>Bas-Rhin hors Strasbourg</c:v>
                </c:pt>
                <c:pt idx="5">
                  <c:v>Pas de Calais</c:v>
                </c:pt>
                <c:pt idx="6">
                  <c:v>Seine-Saint-Denis</c:v>
                </c:pt>
                <c:pt idx="7">
                  <c:v>Martinique</c:v>
                </c:pt>
                <c:pt idx="8">
                  <c:v>La Réunion</c:v>
                </c:pt>
              </c:strCache>
            </c:strRef>
          </c:cat>
          <c:val>
            <c:numRef>
              <c:f>'Chap 5 Graph 16'!$D$37:$D$45</c:f>
              <c:numCache>
                <c:formatCode>0.0%</c:formatCode>
                <c:ptCount val="9"/>
                <c:pt idx="0">
                  <c:v>0</c:v>
                </c:pt>
                <c:pt idx="1">
                  <c:v>0</c:v>
                </c:pt>
                <c:pt idx="2">
                  <c:v>0</c:v>
                </c:pt>
                <c:pt idx="3">
                  <c:v>0</c:v>
                </c:pt>
                <c:pt idx="4">
                  <c:v>0</c:v>
                </c:pt>
                <c:pt idx="5">
                  <c:v>0.125</c:v>
                </c:pt>
                <c:pt idx="6">
                  <c:v>0.54998558454663404</c:v>
                </c:pt>
                <c:pt idx="7">
                  <c:v>0.36777905638665132</c:v>
                </c:pt>
                <c:pt idx="8">
                  <c:v>0</c:v>
                </c:pt>
              </c:numCache>
            </c:numRef>
          </c:val>
          <c:extLst>
            <c:ext xmlns:c16="http://schemas.microsoft.com/office/drawing/2014/chart" uri="{C3380CC4-5D6E-409C-BE32-E72D297353CC}">
              <c16:uniqueId val="{00000003-BA6A-494F-B309-89EFCD0D8AA8}"/>
            </c:ext>
          </c:extLst>
        </c:ser>
        <c:dLbls>
          <c:showLegendKey val="0"/>
          <c:showVal val="0"/>
          <c:showCatName val="0"/>
          <c:showSerName val="0"/>
          <c:showPercent val="0"/>
          <c:showBubbleSize val="0"/>
        </c:dLbls>
        <c:gapWidth val="150"/>
        <c:overlap val="100"/>
        <c:axId val="930334864"/>
        <c:axId val="930338608"/>
      </c:barChart>
      <c:catAx>
        <c:axId val="9303348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930338608"/>
        <c:crosses val="autoZero"/>
        <c:auto val="1"/>
        <c:lblAlgn val="ctr"/>
        <c:lblOffset val="100"/>
        <c:noMultiLvlLbl val="0"/>
      </c:catAx>
      <c:valAx>
        <c:axId val="930338608"/>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930334864"/>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1224507382489898E-2"/>
          <c:y val="3.1555554672110457E-2"/>
          <c:w val="0.86781071535250476"/>
          <c:h val="0.87993451021472358"/>
        </c:manualLayout>
      </c:layout>
      <c:barChart>
        <c:barDir val="col"/>
        <c:grouping val="clustered"/>
        <c:varyColors val="0"/>
        <c:ser>
          <c:idx val="0"/>
          <c:order val="0"/>
          <c:tx>
            <c:strRef>
              <c:f>'Chap 1 Graph 2'!$B$4</c:f>
              <c:strCache>
                <c:ptCount val="1"/>
                <c:pt idx="0">
                  <c:v>Allocataires</c:v>
                </c:pt>
              </c:strCache>
            </c:strRef>
          </c:tx>
          <c:spPr>
            <a:solidFill>
              <a:schemeClr val="accent1"/>
            </a:solidFill>
            <a:ln>
              <a:noFill/>
            </a:ln>
            <a:effectLst/>
          </c:spPr>
          <c:invertIfNegative val="0"/>
          <c:cat>
            <c:numRef>
              <c:f>'Chap 1 Graph 2'!$C$3:$M$3</c:f>
              <c:numCache>
                <c:formatCode>General</c:formatCode>
                <c:ptCount val="11"/>
                <c:pt idx="0">
                  <c:v>2009</c:v>
                </c:pt>
                <c:pt idx="1">
                  <c:v>2010</c:v>
                </c:pt>
                <c:pt idx="2">
                  <c:v>2011</c:v>
                </c:pt>
                <c:pt idx="3">
                  <c:v>2012</c:v>
                </c:pt>
                <c:pt idx="4">
                  <c:v>2013</c:v>
                </c:pt>
                <c:pt idx="5">
                  <c:v>2014</c:v>
                </c:pt>
                <c:pt idx="6">
                  <c:v>2015</c:v>
                </c:pt>
                <c:pt idx="7">
                  <c:v>2016</c:v>
                </c:pt>
                <c:pt idx="8">
                  <c:v>2017</c:v>
                </c:pt>
                <c:pt idx="9">
                  <c:v>2018</c:v>
                </c:pt>
                <c:pt idx="10">
                  <c:v>2019</c:v>
                </c:pt>
              </c:numCache>
            </c:numRef>
          </c:cat>
          <c:val>
            <c:numRef>
              <c:f>'Chap 1 Graph 2'!$C$4:$M$4</c:f>
              <c:numCache>
                <c:formatCode>_-* #\ ##0_-;\-* #\ ##0_-;_-* "-"??_-;_-@_-</c:formatCode>
                <c:ptCount val="11"/>
                <c:pt idx="0">
                  <c:v>1313900</c:v>
                </c:pt>
                <c:pt idx="1">
                  <c:v>1373900</c:v>
                </c:pt>
                <c:pt idx="2">
                  <c:v>1589350</c:v>
                </c:pt>
                <c:pt idx="3">
                  <c:v>1687260</c:v>
                </c:pt>
                <c:pt idx="4">
                  <c:v>1812260</c:v>
                </c:pt>
                <c:pt idx="5">
                  <c:v>1898660</c:v>
                </c:pt>
                <c:pt idx="6">
                  <c:v>1945960</c:v>
                </c:pt>
                <c:pt idx="7">
                  <c:v>1893127</c:v>
                </c:pt>
                <c:pt idx="8">
                  <c:v>1883830</c:v>
                </c:pt>
                <c:pt idx="9">
                  <c:v>1903820</c:v>
                </c:pt>
                <c:pt idx="10">
                  <c:v>1916110</c:v>
                </c:pt>
              </c:numCache>
            </c:numRef>
          </c:val>
          <c:extLst>
            <c:ext xmlns:c16="http://schemas.microsoft.com/office/drawing/2014/chart" uri="{C3380CC4-5D6E-409C-BE32-E72D297353CC}">
              <c16:uniqueId val="{00000000-5F83-4B23-A064-109FF48B9FF1}"/>
            </c:ext>
          </c:extLst>
        </c:ser>
        <c:ser>
          <c:idx val="2"/>
          <c:order val="1"/>
          <c:tx>
            <c:strRef>
              <c:f>'Chap 1 Graph 2'!$B$5</c:f>
              <c:strCache>
                <c:ptCount val="1"/>
                <c:pt idx="0">
                  <c:v>Adultes bénéficiaires</c:v>
                </c:pt>
              </c:strCache>
            </c:strRef>
          </c:tx>
          <c:spPr>
            <a:solidFill>
              <a:schemeClr val="accent3"/>
            </a:solidFill>
            <a:ln>
              <a:noFill/>
            </a:ln>
            <a:effectLst/>
          </c:spPr>
          <c:invertIfNegative val="0"/>
          <c:cat>
            <c:numRef>
              <c:f>'Chap 1 Graph 2'!$C$3:$M$3</c:f>
              <c:numCache>
                <c:formatCode>General</c:formatCode>
                <c:ptCount val="11"/>
                <c:pt idx="0">
                  <c:v>2009</c:v>
                </c:pt>
                <c:pt idx="1">
                  <c:v>2010</c:v>
                </c:pt>
                <c:pt idx="2">
                  <c:v>2011</c:v>
                </c:pt>
                <c:pt idx="3">
                  <c:v>2012</c:v>
                </c:pt>
                <c:pt idx="4">
                  <c:v>2013</c:v>
                </c:pt>
                <c:pt idx="5">
                  <c:v>2014</c:v>
                </c:pt>
                <c:pt idx="6">
                  <c:v>2015</c:v>
                </c:pt>
                <c:pt idx="7">
                  <c:v>2016</c:v>
                </c:pt>
                <c:pt idx="8">
                  <c:v>2017</c:v>
                </c:pt>
                <c:pt idx="9">
                  <c:v>2018</c:v>
                </c:pt>
                <c:pt idx="10">
                  <c:v>2019</c:v>
                </c:pt>
              </c:numCache>
            </c:numRef>
          </c:cat>
          <c:val>
            <c:numRef>
              <c:f>'Chap 1 Graph 2'!$C$5:$M$5</c:f>
              <c:numCache>
                <c:formatCode>_-* #\ ##0_-;\-* #\ ##0_-;_-* "-"??_-;_-@_-</c:formatCode>
                <c:ptCount val="11"/>
                <c:pt idx="0">
                  <c:v>1504900</c:v>
                </c:pt>
                <c:pt idx="1">
                  <c:v>1581000</c:v>
                </c:pt>
                <c:pt idx="2">
                  <c:v>1828900</c:v>
                </c:pt>
                <c:pt idx="3">
                  <c:v>1940100</c:v>
                </c:pt>
                <c:pt idx="4">
                  <c:v>2083300</c:v>
                </c:pt>
                <c:pt idx="5">
                  <c:v>2180200</c:v>
                </c:pt>
                <c:pt idx="6">
                  <c:v>2232300</c:v>
                </c:pt>
                <c:pt idx="7">
                  <c:v>2165100</c:v>
                </c:pt>
                <c:pt idx="8">
                  <c:v>2144900</c:v>
                </c:pt>
                <c:pt idx="9">
                  <c:v>2161300</c:v>
                </c:pt>
                <c:pt idx="10">
                  <c:v>2167500</c:v>
                </c:pt>
              </c:numCache>
            </c:numRef>
          </c:val>
          <c:extLst>
            <c:ext xmlns:c16="http://schemas.microsoft.com/office/drawing/2014/chart" uri="{C3380CC4-5D6E-409C-BE32-E72D297353CC}">
              <c16:uniqueId val="{00000001-5F83-4B23-A064-109FF48B9FF1}"/>
            </c:ext>
          </c:extLst>
        </c:ser>
        <c:ser>
          <c:idx val="3"/>
          <c:order val="2"/>
          <c:tx>
            <c:strRef>
              <c:f>'Chap 1 Graph 2'!$B$6</c:f>
              <c:strCache>
                <c:ptCount val="1"/>
                <c:pt idx="0">
                  <c:v>Population couverte</c:v>
                </c:pt>
              </c:strCache>
            </c:strRef>
          </c:tx>
          <c:spPr>
            <a:solidFill>
              <a:schemeClr val="accent4"/>
            </a:solidFill>
            <a:ln>
              <a:noFill/>
            </a:ln>
            <a:effectLst/>
          </c:spPr>
          <c:invertIfNegative val="0"/>
          <c:cat>
            <c:numRef>
              <c:f>'Chap 1 Graph 2'!$C$3:$M$3</c:f>
              <c:numCache>
                <c:formatCode>General</c:formatCode>
                <c:ptCount val="11"/>
                <c:pt idx="0">
                  <c:v>2009</c:v>
                </c:pt>
                <c:pt idx="1">
                  <c:v>2010</c:v>
                </c:pt>
                <c:pt idx="2">
                  <c:v>2011</c:v>
                </c:pt>
                <c:pt idx="3">
                  <c:v>2012</c:v>
                </c:pt>
                <c:pt idx="4">
                  <c:v>2013</c:v>
                </c:pt>
                <c:pt idx="5">
                  <c:v>2014</c:v>
                </c:pt>
                <c:pt idx="6">
                  <c:v>2015</c:v>
                </c:pt>
                <c:pt idx="7">
                  <c:v>2016</c:v>
                </c:pt>
                <c:pt idx="8">
                  <c:v>2017</c:v>
                </c:pt>
                <c:pt idx="9">
                  <c:v>2018</c:v>
                </c:pt>
                <c:pt idx="10">
                  <c:v>2019</c:v>
                </c:pt>
              </c:numCache>
            </c:numRef>
          </c:cat>
          <c:val>
            <c:numRef>
              <c:f>'Chap 1 Graph 2'!$C$6:$M$6</c:f>
              <c:numCache>
                <c:formatCode>_-* #\ ##0_-;\-* #\ ##0_-;_-* "-"??_-;_-@_-</c:formatCode>
                <c:ptCount val="11"/>
                <c:pt idx="0">
                  <c:v>2660700</c:v>
                </c:pt>
                <c:pt idx="1">
                  <c:v>2769600</c:v>
                </c:pt>
                <c:pt idx="2">
                  <c:v>3275950</c:v>
                </c:pt>
                <c:pt idx="3">
                  <c:v>3472070</c:v>
                </c:pt>
                <c:pt idx="4">
                  <c:v>3719263</c:v>
                </c:pt>
                <c:pt idx="5">
                  <c:v>3829560</c:v>
                </c:pt>
                <c:pt idx="6">
                  <c:v>4011570</c:v>
                </c:pt>
                <c:pt idx="7">
                  <c:v>3882530</c:v>
                </c:pt>
                <c:pt idx="8">
                  <c:v>3820930</c:v>
                </c:pt>
                <c:pt idx="9">
                  <c:v>3853320</c:v>
                </c:pt>
                <c:pt idx="10">
                  <c:v>3867710</c:v>
                </c:pt>
              </c:numCache>
            </c:numRef>
          </c:val>
          <c:extLst>
            <c:ext xmlns:c16="http://schemas.microsoft.com/office/drawing/2014/chart" uri="{C3380CC4-5D6E-409C-BE32-E72D297353CC}">
              <c16:uniqueId val="{00000002-5F83-4B23-A064-109FF48B9FF1}"/>
            </c:ext>
          </c:extLst>
        </c:ser>
        <c:dLbls>
          <c:showLegendKey val="0"/>
          <c:showVal val="0"/>
          <c:showCatName val="0"/>
          <c:showSerName val="0"/>
          <c:showPercent val="0"/>
          <c:showBubbleSize val="0"/>
        </c:dLbls>
        <c:gapWidth val="219"/>
        <c:axId val="163702160"/>
        <c:axId val="283174272"/>
      </c:barChart>
      <c:lineChart>
        <c:grouping val="standard"/>
        <c:varyColors val="0"/>
        <c:ser>
          <c:idx val="1"/>
          <c:order val="3"/>
          <c:tx>
            <c:strRef>
              <c:f>'Chap 1 Graph 2'!$B$7</c:f>
              <c:strCache>
                <c:ptCount val="1"/>
                <c:pt idx="0">
                  <c:v>Dépenses</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numRef>
              <c:f>'Chap 1 Graph 2'!$C$3:$M$3</c:f>
              <c:numCache>
                <c:formatCode>General</c:formatCode>
                <c:ptCount val="11"/>
                <c:pt idx="0">
                  <c:v>2009</c:v>
                </c:pt>
                <c:pt idx="1">
                  <c:v>2010</c:v>
                </c:pt>
                <c:pt idx="2">
                  <c:v>2011</c:v>
                </c:pt>
                <c:pt idx="3">
                  <c:v>2012</c:v>
                </c:pt>
                <c:pt idx="4">
                  <c:v>2013</c:v>
                </c:pt>
                <c:pt idx="5">
                  <c:v>2014</c:v>
                </c:pt>
                <c:pt idx="6">
                  <c:v>2015</c:v>
                </c:pt>
                <c:pt idx="7">
                  <c:v>2016</c:v>
                </c:pt>
                <c:pt idx="8">
                  <c:v>2017</c:v>
                </c:pt>
                <c:pt idx="9">
                  <c:v>2018</c:v>
                </c:pt>
                <c:pt idx="10">
                  <c:v>2019</c:v>
                </c:pt>
              </c:numCache>
            </c:numRef>
          </c:cat>
          <c:val>
            <c:numRef>
              <c:f>'Chap 1 Graph 2'!$C$7:$M$7</c:f>
              <c:numCache>
                <c:formatCode>_-* #\ ##0_-;\-* #\ ##0_-;_-* "-"??_-;_-@_-</c:formatCode>
                <c:ptCount val="11"/>
                <c:pt idx="0">
                  <c:v>8434</c:v>
                </c:pt>
                <c:pt idx="1">
                  <c:v>8722</c:v>
                </c:pt>
                <c:pt idx="2">
                  <c:v>8884</c:v>
                </c:pt>
                <c:pt idx="3">
                  <c:v>9168</c:v>
                </c:pt>
                <c:pt idx="4">
                  <c:v>9911</c:v>
                </c:pt>
                <c:pt idx="5">
                  <c:v>10729</c:v>
                </c:pt>
                <c:pt idx="6">
                  <c:v>11436</c:v>
                </c:pt>
                <c:pt idx="7">
                  <c:v>11620</c:v>
                </c:pt>
                <c:pt idx="8">
                  <c:v>11560</c:v>
                </c:pt>
                <c:pt idx="9">
                  <c:v>11698</c:v>
                </c:pt>
                <c:pt idx="10">
                  <c:v>11732</c:v>
                </c:pt>
              </c:numCache>
            </c:numRef>
          </c:val>
          <c:smooth val="0"/>
          <c:extLst>
            <c:ext xmlns:c16="http://schemas.microsoft.com/office/drawing/2014/chart" uri="{C3380CC4-5D6E-409C-BE32-E72D297353CC}">
              <c16:uniqueId val="{00000003-5F83-4B23-A064-109FF48B9FF1}"/>
            </c:ext>
          </c:extLst>
        </c:ser>
        <c:dLbls>
          <c:showLegendKey val="0"/>
          <c:showVal val="0"/>
          <c:showCatName val="0"/>
          <c:showSerName val="0"/>
          <c:showPercent val="0"/>
          <c:showBubbleSize val="0"/>
        </c:dLbls>
        <c:marker val="1"/>
        <c:smooth val="0"/>
        <c:axId val="563799407"/>
        <c:axId val="563796495"/>
      </c:lineChart>
      <c:valAx>
        <c:axId val="283174272"/>
        <c:scaling>
          <c:orientation val="minMax"/>
          <c:max val="5000000"/>
          <c:min val="0"/>
        </c:scaling>
        <c:delete val="0"/>
        <c:axPos val="r"/>
        <c:majorGridlines>
          <c:spPr>
            <a:ln w="9525" cap="flat" cmpd="sng" algn="ctr">
              <a:solidFill>
                <a:schemeClr val="tx1">
                  <a:lumMod val="15000"/>
                  <a:lumOff val="85000"/>
                </a:schemeClr>
              </a:solidFill>
              <a:round/>
            </a:ln>
            <a:effectLst/>
          </c:spPr>
        </c:majorGridlines>
        <c:numFmt formatCode="_-* #\ ##0_-;\-* #\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fr-FR"/>
          </a:p>
        </c:txPr>
        <c:crossAx val="163702160"/>
        <c:crosses val="max"/>
        <c:crossBetween val="between"/>
      </c:valAx>
      <c:catAx>
        <c:axId val="1637021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fr-FR"/>
          </a:p>
        </c:txPr>
        <c:crossAx val="283174272"/>
        <c:crosses val="autoZero"/>
        <c:auto val="1"/>
        <c:lblAlgn val="ctr"/>
        <c:lblOffset val="100"/>
        <c:noMultiLvlLbl val="0"/>
      </c:catAx>
      <c:valAx>
        <c:axId val="563796495"/>
        <c:scaling>
          <c:orientation val="minMax"/>
          <c:max val="13000"/>
          <c:min val="0"/>
        </c:scaling>
        <c:delete val="0"/>
        <c:axPos val="l"/>
        <c:numFmt formatCode="_-* #\ ##0_-;\-* #\ ##0_-;_-* &quot;-&quot;??_-;_-@_-" sourceLinked="1"/>
        <c:majorTickMark val="in"/>
        <c:minorTickMark val="none"/>
        <c:tickLblPos val="nextTo"/>
        <c:spPr>
          <a:noFill/>
          <a:ln>
            <a:solidFill>
              <a:schemeClr val="bg1"/>
            </a:solid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fr-FR"/>
          </a:p>
        </c:txPr>
        <c:crossAx val="563799407"/>
        <c:crosses val="autoZero"/>
        <c:crossBetween val="between"/>
      </c:valAx>
      <c:catAx>
        <c:axId val="563799407"/>
        <c:scaling>
          <c:orientation val="minMax"/>
        </c:scaling>
        <c:delete val="1"/>
        <c:axPos val="b"/>
        <c:numFmt formatCode="General" sourceLinked="1"/>
        <c:majorTickMark val="none"/>
        <c:minorTickMark val="none"/>
        <c:tickLblPos val="nextTo"/>
        <c:crossAx val="563796495"/>
        <c:crosses val="autoZero"/>
        <c:auto val="1"/>
        <c:lblAlgn val="ctr"/>
        <c:lblOffset val="100"/>
        <c:noMultiLvlLbl val="0"/>
      </c:catAx>
      <c:spPr>
        <a:noFill/>
        <a:ln>
          <a:noFill/>
        </a:ln>
        <a:effectLst/>
      </c:spPr>
    </c:plotArea>
    <c:legend>
      <c:legendPos val="b"/>
      <c:layout>
        <c:manualLayout>
          <c:xMode val="edge"/>
          <c:yMode val="edge"/>
          <c:x val="0.13031315700922"/>
          <c:y val="1.2014538901882258E-2"/>
          <c:w val="0.17658114274177264"/>
          <c:h val="0.27068004658428746"/>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fr-FR"/>
        </a:p>
      </c:txPr>
    </c:legend>
    <c:plotVisOnly val="1"/>
    <c:dispBlanksAs val="gap"/>
    <c:showDLblsOverMax val="0"/>
  </c:chart>
  <c:spPr>
    <a:solidFill>
      <a:schemeClr val="lt1"/>
    </a:solidFill>
    <a:ln w="12700" cap="flat" cmpd="sng" algn="ctr">
      <a:solidFill>
        <a:schemeClr val="bg1"/>
      </a:solidFill>
      <a:prstDash val="solid"/>
      <a:miter lim="800000"/>
    </a:ln>
    <a:effectLst/>
  </c:spPr>
  <c:txPr>
    <a:bodyPr/>
    <a:lstStyle/>
    <a:p>
      <a:pPr>
        <a:defRPr>
          <a:solidFill>
            <a:schemeClr val="dk1"/>
          </a:solidFill>
          <a:latin typeface="+mn-lt"/>
          <a:ea typeface="+mn-ea"/>
          <a:cs typeface="+mn-cs"/>
        </a:defRPr>
      </a:pPr>
      <a:endParaRPr lang="fr-FR"/>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1"/>
          <c:tx>
            <c:strRef>
              <c:f>'Chap 1 Graph 3'!$A$40</c:f>
              <c:strCache>
                <c:ptCount val="1"/>
                <c:pt idx="0">
                  <c:v>Reste à charge RSA</c:v>
                </c:pt>
              </c:strCache>
            </c:strRef>
          </c:tx>
          <c:spPr>
            <a:solidFill>
              <a:schemeClr val="accent2"/>
            </a:solidFill>
            <a:ln>
              <a:noFill/>
            </a:ln>
            <a:effectLst/>
          </c:spPr>
          <c:invertIfNegative val="0"/>
          <c:cat>
            <c:numRef>
              <c:f>'Chap 1 Graph 3'!$B$31:$L$31</c:f>
              <c:numCache>
                <c:formatCode>General</c:formatCode>
                <c:ptCount val="11"/>
                <c:pt idx="0">
                  <c:v>2009</c:v>
                </c:pt>
                <c:pt idx="1">
                  <c:v>2010</c:v>
                </c:pt>
                <c:pt idx="2">
                  <c:v>2011</c:v>
                </c:pt>
                <c:pt idx="3">
                  <c:v>2012</c:v>
                </c:pt>
                <c:pt idx="4">
                  <c:v>2013</c:v>
                </c:pt>
                <c:pt idx="5">
                  <c:v>2014</c:v>
                </c:pt>
                <c:pt idx="6">
                  <c:v>2015</c:v>
                </c:pt>
                <c:pt idx="7">
                  <c:v>2016</c:v>
                </c:pt>
                <c:pt idx="8">
                  <c:v>2017</c:v>
                </c:pt>
                <c:pt idx="9">
                  <c:v>2018</c:v>
                </c:pt>
                <c:pt idx="10">
                  <c:v>2019</c:v>
                </c:pt>
              </c:numCache>
            </c:numRef>
          </c:cat>
          <c:val>
            <c:numRef>
              <c:f>'Chap 1 Graph 3'!$B$40:$L$40</c:f>
              <c:numCache>
                <c:formatCode>#\ ##0.0</c:formatCode>
                <c:ptCount val="11"/>
                <c:pt idx="0">
                  <c:v>740.14640695000071</c:v>
                </c:pt>
                <c:pt idx="1">
                  <c:v>1282.1331620100002</c:v>
                </c:pt>
                <c:pt idx="2">
                  <c:v>1361.011683123578</c:v>
                </c:pt>
                <c:pt idx="3">
                  <c:v>1700.1929670563745</c:v>
                </c:pt>
                <c:pt idx="4">
                  <c:v>2486.9434416076747</c:v>
                </c:pt>
                <c:pt idx="5">
                  <c:v>2822.6361067198945</c:v>
                </c:pt>
                <c:pt idx="6">
                  <c:v>3439.4022278294401</c:v>
                </c:pt>
                <c:pt idx="7">
                  <c:v>3649.8565804571426</c:v>
                </c:pt>
                <c:pt idx="8">
                  <c:v>3759.352452635228</c:v>
                </c:pt>
                <c:pt idx="9">
                  <c:v>4113.5255049278658</c:v>
                </c:pt>
                <c:pt idx="10">
                  <c:v>4123.9299180905864</c:v>
                </c:pt>
              </c:numCache>
            </c:numRef>
          </c:val>
          <c:extLst>
            <c:ext xmlns:c16="http://schemas.microsoft.com/office/drawing/2014/chart" uri="{C3380CC4-5D6E-409C-BE32-E72D297353CC}">
              <c16:uniqueId val="{00000000-3377-47BA-BA4D-421B54A84797}"/>
            </c:ext>
          </c:extLst>
        </c:ser>
        <c:dLbls>
          <c:showLegendKey val="0"/>
          <c:showVal val="0"/>
          <c:showCatName val="0"/>
          <c:showSerName val="0"/>
          <c:showPercent val="0"/>
          <c:showBubbleSize val="0"/>
        </c:dLbls>
        <c:gapWidth val="219"/>
        <c:overlap val="-27"/>
        <c:axId val="696666575"/>
        <c:axId val="696653679"/>
      </c:barChart>
      <c:lineChart>
        <c:grouping val="standard"/>
        <c:varyColors val="0"/>
        <c:ser>
          <c:idx val="0"/>
          <c:order val="0"/>
          <c:tx>
            <c:strRef>
              <c:f>'Chap 1 Graph 3'!$A$35</c:f>
              <c:strCache>
                <c:ptCount val="1"/>
                <c:pt idx="0">
                  <c:v>Epargne brute</c:v>
                </c:pt>
              </c:strCache>
            </c:strRef>
          </c:tx>
          <c:spPr>
            <a:ln w="28575" cap="rnd">
              <a:solidFill>
                <a:schemeClr val="accent1"/>
              </a:solidFill>
              <a:round/>
            </a:ln>
            <a:effectLst/>
          </c:spPr>
          <c:marker>
            <c:symbol val="none"/>
          </c:marker>
          <c:cat>
            <c:numRef>
              <c:f>'Chap 1 Graph 3'!$B$31:$L$31</c:f>
              <c:numCache>
                <c:formatCode>General</c:formatCode>
                <c:ptCount val="11"/>
                <c:pt idx="0">
                  <c:v>2009</c:v>
                </c:pt>
                <c:pt idx="1">
                  <c:v>2010</c:v>
                </c:pt>
                <c:pt idx="2">
                  <c:v>2011</c:v>
                </c:pt>
                <c:pt idx="3">
                  <c:v>2012</c:v>
                </c:pt>
                <c:pt idx="4">
                  <c:v>2013</c:v>
                </c:pt>
                <c:pt idx="5">
                  <c:v>2014</c:v>
                </c:pt>
                <c:pt idx="6">
                  <c:v>2015</c:v>
                </c:pt>
                <c:pt idx="7">
                  <c:v>2016</c:v>
                </c:pt>
                <c:pt idx="8">
                  <c:v>2017</c:v>
                </c:pt>
                <c:pt idx="9">
                  <c:v>2018</c:v>
                </c:pt>
                <c:pt idx="10">
                  <c:v>2019</c:v>
                </c:pt>
              </c:numCache>
            </c:numRef>
          </c:cat>
          <c:val>
            <c:numRef>
              <c:f>'Chap 1 Graph 3'!$B$35:$L$35</c:f>
              <c:numCache>
                <c:formatCode>#\ ##0.0</c:formatCode>
                <c:ptCount val="11"/>
                <c:pt idx="0">
                  <c:v>6423.7564314899828</c:v>
                </c:pt>
                <c:pt idx="1">
                  <c:v>7691.2921423999715</c:v>
                </c:pt>
                <c:pt idx="2">
                  <c:v>8872.7135445600052</c:v>
                </c:pt>
                <c:pt idx="3">
                  <c:v>7809.3149215999983</c:v>
                </c:pt>
                <c:pt idx="4">
                  <c:v>6963.13969</c:v>
                </c:pt>
                <c:pt idx="5">
                  <c:v>6696.4219852299702</c:v>
                </c:pt>
                <c:pt idx="6">
                  <c:v>6485.5893806800204</c:v>
                </c:pt>
                <c:pt idx="7">
                  <c:v>7771.5917055599903</c:v>
                </c:pt>
                <c:pt idx="8">
                  <c:v>7810.3186021800002</c:v>
                </c:pt>
                <c:pt idx="9">
                  <c:v>7783.0076332600001</c:v>
                </c:pt>
                <c:pt idx="10">
                  <c:v>9138.61</c:v>
                </c:pt>
              </c:numCache>
            </c:numRef>
          </c:val>
          <c:smooth val="0"/>
          <c:extLst>
            <c:ext xmlns:c16="http://schemas.microsoft.com/office/drawing/2014/chart" uri="{C3380CC4-5D6E-409C-BE32-E72D297353CC}">
              <c16:uniqueId val="{00000001-3377-47BA-BA4D-421B54A84797}"/>
            </c:ext>
          </c:extLst>
        </c:ser>
        <c:dLbls>
          <c:showLegendKey val="0"/>
          <c:showVal val="0"/>
          <c:showCatName val="0"/>
          <c:showSerName val="0"/>
          <c:showPercent val="0"/>
          <c:showBubbleSize val="0"/>
        </c:dLbls>
        <c:marker val="1"/>
        <c:smooth val="0"/>
        <c:axId val="696666575"/>
        <c:axId val="696653679"/>
      </c:lineChart>
      <c:lineChart>
        <c:grouping val="standard"/>
        <c:varyColors val="0"/>
        <c:ser>
          <c:idx val="2"/>
          <c:order val="2"/>
          <c:tx>
            <c:strRef>
              <c:f>'Chap 1 Graph 3'!$A$46</c:f>
              <c:strCache>
                <c:ptCount val="1"/>
                <c:pt idx="0">
                  <c:v>Capacité de désendettement, en années (échelle de droite)</c:v>
                </c:pt>
              </c:strCache>
            </c:strRef>
          </c:tx>
          <c:spPr>
            <a:ln w="28575" cap="rnd">
              <a:solidFill>
                <a:schemeClr val="accent3"/>
              </a:solidFill>
              <a:round/>
            </a:ln>
            <a:effectLst/>
          </c:spPr>
          <c:marker>
            <c:symbol val="square"/>
            <c:size val="5"/>
            <c:spPr>
              <a:solidFill>
                <a:schemeClr val="accent3"/>
              </a:solidFill>
              <a:ln w="9525">
                <a:solidFill>
                  <a:schemeClr val="accent3"/>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'Chap 1 Graph 3'!$B$44:$L$44</c:f>
              <c:numCache>
                <c:formatCode>#\ ##0.0</c:formatCode>
                <c:ptCount val="11"/>
                <c:pt idx="0">
                  <c:v>4.4083627297729935</c:v>
                </c:pt>
                <c:pt idx="1">
                  <c:v>3.9020878287214691</c:v>
                </c:pt>
                <c:pt idx="2">
                  <c:v>3.4252611650686511</c:v>
                </c:pt>
                <c:pt idx="3">
                  <c:v>3.9761672487832196</c:v>
                </c:pt>
                <c:pt idx="4">
                  <c:v>4.6283722077676703</c:v>
                </c:pt>
                <c:pt idx="5">
                  <c:v>5.0228467929033798</c:v>
                </c:pt>
                <c:pt idx="6">
                  <c:v>5.25219547939811</c:v>
                </c:pt>
                <c:pt idx="7">
                  <c:v>4.3334895494156802</c:v>
                </c:pt>
                <c:pt idx="8">
                  <c:v>4.2261715112770002</c:v>
                </c:pt>
                <c:pt idx="9">
                  <c:v>4.1396379153934797</c:v>
                </c:pt>
                <c:pt idx="10">
                  <c:v>3.43585950160911</c:v>
                </c:pt>
              </c:numCache>
            </c:numRef>
          </c:val>
          <c:smooth val="0"/>
          <c:extLst>
            <c:ext xmlns:c16="http://schemas.microsoft.com/office/drawing/2014/chart" uri="{C3380CC4-5D6E-409C-BE32-E72D297353CC}">
              <c16:uniqueId val="{00000002-3377-47BA-BA4D-421B54A84797}"/>
            </c:ext>
          </c:extLst>
        </c:ser>
        <c:dLbls>
          <c:showLegendKey val="0"/>
          <c:showVal val="0"/>
          <c:showCatName val="0"/>
          <c:showSerName val="0"/>
          <c:showPercent val="0"/>
          <c:showBubbleSize val="0"/>
        </c:dLbls>
        <c:marker val="1"/>
        <c:smooth val="0"/>
        <c:axId val="696658671"/>
        <c:axId val="696660335"/>
      </c:lineChart>
      <c:catAx>
        <c:axId val="696666575"/>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96653679"/>
        <c:crosses val="autoZero"/>
        <c:auto val="1"/>
        <c:lblAlgn val="ctr"/>
        <c:lblOffset val="100"/>
        <c:noMultiLvlLbl val="0"/>
      </c:catAx>
      <c:valAx>
        <c:axId val="696653679"/>
        <c:scaling>
          <c:orientation val="minMax"/>
        </c:scaling>
        <c:delete val="0"/>
        <c:axPos val="l"/>
        <c:majorGridlines>
          <c:spPr>
            <a:ln w="9525" cap="flat" cmpd="sng" algn="ctr">
              <a:solidFill>
                <a:schemeClr val="tx1">
                  <a:lumMod val="15000"/>
                  <a:lumOff val="85000"/>
                </a:schemeClr>
              </a:solidFill>
              <a:round/>
            </a:ln>
            <a:effectLst/>
          </c:spPr>
        </c:majorGridlines>
        <c:numFmt formatCode="#\ ##0\ \ &quot;M€&quot;" sourceLinked="0"/>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96666575"/>
        <c:crosses val="autoZero"/>
        <c:crossBetween val="between"/>
      </c:valAx>
      <c:valAx>
        <c:axId val="696660335"/>
        <c:scaling>
          <c:orientation val="minMax"/>
        </c:scaling>
        <c:delete val="0"/>
        <c:axPos val="r"/>
        <c:numFmt formatCode="#\ ##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96658671"/>
        <c:crosses val="max"/>
        <c:crossBetween val="between"/>
      </c:valAx>
      <c:catAx>
        <c:axId val="696658671"/>
        <c:scaling>
          <c:orientation val="minMax"/>
        </c:scaling>
        <c:delete val="1"/>
        <c:axPos val="t"/>
        <c:majorTickMark val="out"/>
        <c:minorTickMark val="none"/>
        <c:tickLblPos val="nextTo"/>
        <c:crossAx val="696660335"/>
        <c:crosses val="max"/>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'Chap 1 Graph 4'!$A$4</c:f>
              <c:strCache>
                <c:ptCount val="1"/>
                <c:pt idx="0">
                  <c:v>Recettes RSA / hab</c:v>
                </c:pt>
              </c:strCache>
            </c:strRef>
          </c:tx>
          <c:spPr>
            <a:solidFill>
              <a:schemeClr val="accent1"/>
            </a:solidFill>
            <a:ln>
              <a:noFill/>
            </a:ln>
            <a:effectLst/>
          </c:spPr>
          <c:invertIfNegative val="0"/>
          <c:cat>
            <c:strRef>
              <c:f>'Chap 1 Graph 4'!$B$3:$J$3</c:f>
              <c:strCache>
                <c:ptCount val="9"/>
                <c:pt idx="0">
                  <c:v>Allier</c:v>
                </c:pt>
                <c:pt idx="1">
                  <c:v>Aude</c:v>
                </c:pt>
                <c:pt idx="2">
                  <c:v>Gironde</c:v>
                </c:pt>
                <c:pt idx="3">
                  <c:v>Ile-et-Vilaine</c:v>
                </c:pt>
                <c:pt idx="4">
                  <c:v>Pas-de-Calais</c:v>
                </c:pt>
                <c:pt idx="5">
                  <c:v>Bas-Rhin</c:v>
                </c:pt>
                <c:pt idx="6">
                  <c:v>Seine-St-Denis</c:v>
                </c:pt>
                <c:pt idx="7">
                  <c:v>La Martinique</c:v>
                </c:pt>
                <c:pt idx="8">
                  <c:v>La Réunion</c:v>
                </c:pt>
              </c:strCache>
            </c:strRef>
          </c:cat>
          <c:val>
            <c:numRef>
              <c:f>'Chap 1 Graph 4'!$B$4:$J$4</c:f>
              <c:numCache>
                <c:formatCode>_-* #\ ##0\ _€_-;\-* #\ ##0\ _€_-;_-* "-"??\ _€_-;_-@_-</c:formatCode>
                <c:ptCount val="9"/>
                <c:pt idx="0">
                  <c:v>116.02279267331573</c:v>
                </c:pt>
                <c:pt idx="1">
                  <c:v>177.47708344766289</c:v>
                </c:pt>
                <c:pt idx="2">
                  <c:v>88.208305866836113</c:v>
                </c:pt>
                <c:pt idx="3">
                  <c:v>44.896737818188868</c:v>
                </c:pt>
                <c:pt idx="4">
                  <c:v>157.77139810177127</c:v>
                </c:pt>
                <c:pt idx="5">
                  <c:v>72.422760778007273</c:v>
                </c:pt>
                <c:pt idx="6">
                  <c:v>196.39711552371492</c:v>
                </c:pt>
                <c:pt idx="7">
                  <c:v>515.75052978224858</c:v>
                </c:pt>
                <c:pt idx="8">
                  <c:v>385.25450098719227</c:v>
                </c:pt>
              </c:numCache>
            </c:numRef>
          </c:val>
          <c:extLst>
            <c:ext xmlns:c16="http://schemas.microsoft.com/office/drawing/2014/chart" uri="{C3380CC4-5D6E-409C-BE32-E72D297353CC}">
              <c16:uniqueId val="{00000000-C1E1-4844-863A-B53693376507}"/>
            </c:ext>
          </c:extLst>
        </c:ser>
        <c:ser>
          <c:idx val="1"/>
          <c:order val="1"/>
          <c:tx>
            <c:strRef>
              <c:f>'Chap 1 Graph 4'!$A$5</c:f>
              <c:strCache>
                <c:ptCount val="1"/>
                <c:pt idx="0">
                  <c:v>Dépenses de RSA / hab</c:v>
                </c:pt>
              </c:strCache>
            </c:strRef>
          </c:tx>
          <c:spPr>
            <a:solidFill>
              <a:schemeClr val="accent2"/>
            </a:solidFill>
            <a:ln>
              <a:noFill/>
            </a:ln>
            <a:effectLst/>
          </c:spPr>
          <c:invertIfNegative val="0"/>
          <c:cat>
            <c:strRef>
              <c:f>'Chap 1 Graph 4'!$B$3:$J$3</c:f>
              <c:strCache>
                <c:ptCount val="9"/>
                <c:pt idx="0">
                  <c:v>Allier</c:v>
                </c:pt>
                <c:pt idx="1">
                  <c:v>Aude</c:v>
                </c:pt>
                <c:pt idx="2">
                  <c:v>Gironde</c:v>
                </c:pt>
                <c:pt idx="3">
                  <c:v>Ile-et-Vilaine</c:v>
                </c:pt>
                <c:pt idx="4">
                  <c:v>Pas-de-Calais</c:v>
                </c:pt>
                <c:pt idx="5">
                  <c:v>Bas-Rhin</c:v>
                </c:pt>
                <c:pt idx="6">
                  <c:v>Seine-St-Denis</c:v>
                </c:pt>
                <c:pt idx="7">
                  <c:v>La Martinique</c:v>
                </c:pt>
                <c:pt idx="8">
                  <c:v>La Réunion</c:v>
                </c:pt>
              </c:strCache>
            </c:strRef>
          </c:cat>
          <c:val>
            <c:numRef>
              <c:f>'Chap 1 Graph 4'!$B$5:$J$5</c:f>
              <c:numCache>
                <c:formatCode>_-* #\ ##0\ _€_-;\-* #\ ##0\ _€_-;_-* "-"??\ _€_-;_-@_-</c:formatCode>
                <c:ptCount val="9"/>
                <c:pt idx="0">
                  <c:v>176.0039104671994</c:v>
                </c:pt>
                <c:pt idx="1">
                  <c:v>261.56269663745672</c:v>
                </c:pt>
                <c:pt idx="2">
                  <c:v>153.31372440685044</c:v>
                </c:pt>
                <c:pt idx="3">
                  <c:v>91.131356121390525</c:v>
                </c:pt>
                <c:pt idx="4">
                  <c:v>225.57555800710531</c:v>
                </c:pt>
                <c:pt idx="5">
                  <c:v>140.04366395073333</c:v>
                </c:pt>
                <c:pt idx="6">
                  <c:v>321.65655886124011</c:v>
                </c:pt>
                <c:pt idx="7">
                  <c:v>537.15168425945603</c:v>
                </c:pt>
                <c:pt idx="8">
                  <c:v>609.27675736927813</c:v>
                </c:pt>
              </c:numCache>
            </c:numRef>
          </c:val>
          <c:extLst>
            <c:ext xmlns:c16="http://schemas.microsoft.com/office/drawing/2014/chart" uri="{C3380CC4-5D6E-409C-BE32-E72D297353CC}">
              <c16:uniqueId val="{00000001-C1E1-4844-863A-B53693376507}"/>
            </c:ext>
          </c:extLst>
        </c:ser>
        <c:dLbls>
          <c:showLegendKey val="0"/>
          <c:showVal val="0"/>
          <c:showCatName val="0"/>
          <c:showSerName val="0"/>
          <c:showPercent val="0"/>
          <c:showBubbleSize val="0"/>
        </c:dLbls>
        <c:gapWidth val="219"/>
        <c:overlap val="-27"/>
        <c:axId val="105503520"/>
        <c:axId val="105496448"/>
      </c:barChart>
      <c:lineChart>
        <c:grouping val="standard"/>
        <c:varyColors val="0"/>
        <c:ser>
          <c:idx val="2"/>
          <c:order val="2"/>
          <c:tx>
            <c:strRef>
              <c:f>'Chap 1 Graph 4'!$A$6</c:f>
              <c:strCache>
                <c:ptCount val="1"/>
                <c:pt idx="0">
                  <c:v>Reste à charge RSA / hab, échelle de droite</c:v>
                </c:pt>
              </c:strCache>
            </c:strRef>
          </c:tx>
          <c:spPr>
            <a:ln w="28575" cap="rnd">
              <a:noFill/>
              <a:round/>
            </a:ln>
            <a:effectLst/>
          </c:spPr>
          <c:marker>
            <c:symbol val="diamond"/>
            <c:size val="7"/>
            <c:spPr>
              <a:solidFill>
                <a:srgbClr val="FF0000"/>
              </a:solidFill>
              <a:ln w="9525">
                <a:solidFill>
                  <a:schemeClr val="accent3"/>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'Chap 1 Graph 4'!$B$3:$J$3</c:f>
              <c:strCache>
                <c:ptCount val="9"/>
                <c:pt idx="0">
                  <c:v>Allier</c:v>
                </c:pt>
                <c:pt idx="1">
                  <c:v>Aude</c:v>
                </c:pt>
                <c:pt idx="2">
                  <c:v>Gironde</c:v>
                </c:pt>
                <c:pt idx="3">
                  <c:v>Ile-et-Vilaine</c:v>
                </c:pt>
                <c:pt idx="4">
                  <c:v>Pas-de-Calais</c:v>
                </c:pt>
                <c:pt idx="5">
                  <c:v>Bas-Rhin</c:v>
                </c:pt>
                <c:pt idx="6">
                  <c:v>Seine-St-Denis</c:v>
                </c:pt>
                <c:pt idx="7">
                  <c:v>La Martinique</c:v>
                </c:pt>
                <c:pt idx="8">
                  <c:v>La Réunion</c:v>
                </c:pt>
              </c:strCache>
            </c:strRef>
          </c:cat>
          <c:val>
            <c:numRef>
              <c:f>'Chap 1 Graph 4'!$B$6:$J$6</c:f>
              <c:numCache>
                <c:formatCode>#\ ##0.0</c:formatCode>
                <c:ptCount val="9"/>
                <c:pt idx="0">
                  <c:v>36.1</c:v>
                </c:pt>
                <c:pt idx="1">
                  <c:v>70.8</c:v>
                </c:pt>
                <c:pt idx="2">
                  <c:v>65.3</c:v>
                </c:pt>
                <c:pt idx="3">
                  <c:v>43.7</c:v>
                </c:pt>
                <c:pt idx="4">
                  <c:v>55.9</c:v>
                </c:pt>
                <c:pt idx="5">
                  <c:v>65</c:v>
                </c:pt>
                <c:pt idx="6">
                  <c:v>125</c:v>
                </c:pt>
                <c:pt idx="7">
                  <c:v>13</c:v>
                </c:pt>
                <c:pt idx="8">
                  <c:v>158.80000000000001</c:v>
                </c:pt>
              </c:numCache>
            </c:numRef>
          </c:val>
          <c:smooth val="0"/>
          <c:extLst>
            <c:ext xmlns:c16="http://schemas.microsoft.com/office/drawing/2014/chart" uri="{C3380CC4-5D6E-409C-BE32-E72D297353CC}">
              <c16:uniqueId val="{00000002-C1E1-4844-863A-B53693376507}"/>
            </c:ext>
          </c:extLst>
        </c:ser>
        <c:dLbls>
          <c:showLegendKey val="0"/>
          <c:showVal val="0"/>
          <c:showCatName val="0"/>
          <c:showSerName val="0"/>
          <c:showPercent val="0"/>
          <c:showBubbleSize val="0"/>
        </c:dLbls>
        <c:marker val="1"/>
        <c:smooth val="0"/>
        <c:axId val="371505152"/>
        <c:axId val="105491872"/>
      </c:lineChart>
      <c:catAx>
        <c:axId val="1055035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05496448"/>
        <c:crosses val="autoZero"/>
        <c:auto val="1"/>
        <c:lblAlgn val="ctr"/>
        <c:lblOffset val="100"/>
        <c:noMultiLvlLbl val="0"/>
      </c:catAx>
      <c:valAx>
        <c:axId val="105496448"/>
        <c:scaling>
          <c:orientation val="minMax"/>
        </c:scaling>
        <c:delete val="0"/>
        <c:axPos val="l"/>
        <c:majorGridlines>
          <c:spPr>
            <a:ln w="9525" cap="flat" cmpd="sng" algn="ctr">
              <a:solidFill>
                <a:schemeClr val="tx1">
                  <a:lumMod val="15000"/>
                  <a:lumOff val="85000"/>
                </a:schemeClr>
              </a:solidFill>
              <a:round/>
            </a:ln>
            <a:effectLst/>
          </c:spPr>
        </c:majorGridlines>
        <c:numFmt formatCode="#,##0\ &quot;€&quot;"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05503520"/>
        <c:crosses val="autoZero"/>
        <c:crossBetween val="between"/>
      </c:valAx>
      <c:valAx>
        <c:axId val="105491872"/>
        <c:scaling>
          <c:orientation val="minMax"/>
        </c:scaling>
        <c:delete val="0"/>
        <c:axPos val="r"/>
        <c:numFmt formatCode="#,##0\ &quot;€&quot;" sourceLinked="0"/>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71505152"/>
        <c:crosses val="max"/>
        <c:crossBetween val="between"/>
      </c:valAx>
      <c:catAx>
        <c:axId val="371505152"/>
        <c:scaling>
          <c:orientation val="minMax"/>
        </c:scaling>
        <c:delete val="1"/>
        <c:axPos val="b"/>
        <c:numFmt formatCode="General" sourceLinked="1"/>
        <c:majorTickMark val="out"/>
        <c:minorTickMark val="none"/>
        <c:tickLblPos val="nextTo"/>
        <c:crossAx val="105491872"/>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'Chap 1 Graph 5'!$A$10</c:f>
              <c:strCache>
                <c:ptCount val="1"/>
                <c:pt idx="0">
                  <c:v>Epargne brute / hab</c:v>
                </c:pt>
              </c:strCache>
            </c:strRef>
          </c:tx>
          <c:spPr>
            <a:solidFill>
              <a:schemeClr val="accent1"/>
            </a:solidFill>
            <a:ln>
              <a:noFill/>
            </a:ln>
            <a:effectLst/>
          </c:spPr>
          <c:invertIfNegative val="0"/>
          <c:cat>
            <c:strRef>
              <c:f>'Chap 1 Graph 5'!$B$9:$J$9</c:f>
              <c:strCache>
                <c:ptCount val="9"/>
                <c:pt idx="0">
                  <c:v>Allier</c:v>
                </c:pt>
                <c:pt idx="1">
                  <c:v>Aude</c:v>
                </c:pt>
                <c:pt idx="2">
                  <c:v>Gironde</c:v>
                </c:pt>
                <c:pt idx="3">
                  <c:v>Ile-et-Vilaine</c:v>
                </c:pt>
                <c:pt idx="4">
                  <c:v>Pas-de-Calais</c:v>
                </c:pt>
                <c:pt idx="5">
                  <c:v>Bas-Rhin</c:v>
                </c:pt>
                <c:pt idx="6">
                  <c:v>Seine-St-Denis</c:v>
                </c:pt>
                <c:pt idx="7">
                  <c:v>La Martinique</c:v>
                </c:pt>
                <c:pt idx="8">
                  <c:v>La Réunion</c:v>
                </c:pt>
              </c:strCache>
            </c:strRef>
          </c:cat>
          <c:val>
            <c:numRef>
              <c:f>'Chap 1 Graph 5'!$B$10:$J$10</c:f>
              <c:numCache>
                <c:formatCode>#\ ##0.0</c:formatCode>
                <c:ptCount val="9"/>
                <c:pt idx="0">
                  <c:v>138.31955481255901</c:v>
                </c:pt>
                <c:pt idx="1">
                  <c:v>110.86392287727099</c:v>
                </c:pt>
                <c:pt idx="2">
                  <c:v>95.112296925314297</c:v>
                </c:pt>
                <c:pt idx="3">
                  <c:v>129.91356698998399</c:v>
                </c:pt>
                <c:pt idx="4">
                  <c:v>83.120863530813097</c:v>
                </c:pt>
                <c:pt idx="5">
                  <c:v>130.181223217217</c:v>
                </c:pt>
                <c:pt idx="6">
                  <c:v>73.593510159863996</c:v>
                </c:pt>
                <c:pt idx="7">
                  <c:v>282.84514012775497</c:v>
                </c:pt>
                <c:pt idx="8">
                  <c:v>77.861508969488298</c:v>
                </c:pt>
              </c:numCache>
            </c:numRef>
          </c:val>
          <c:extLst>
            <c:ext xmlns:c16="http://schemas.microsoft.com/office/drawing/2014/chart" uri="{C3380CC4-5D6E-409C-BE32-E72D297353CC}">
              <c16:uniqueId val="{00000000-64A6-445A-BD8D-49A98AF84B8F}"/>
            </c:ext>
          </c:extLst>
        </c:ser>
        <c:ser>
          <c:idx val="1"/>
          <c:order val="1"/>
          <c:tx>
            <c:strRef>
              <c:f>'Chap 1 Graph 5'!$A$11</c:f>
              <c:strCache>
                <c:ptCount val="1"/>
                <c:pt idx="0">
                  <c:v>Reste à charge RSA / hab</c:v>
                </c:pt>
              </c:strCache>
            </c:strRef>
          </c:tx>
          <c:spPr>
            <a:solidFill>
              <a:schemeClr val="accent2"/>
            </a:solidFill>
            <a:ln>
              <a:noFill/>
            </a:ln>
            <a:effectLst/>
          </c:spPr>
          <c:invertIfNegative val="0"/>
          <c:cat>
            <c:strRef>
              <c:f>'Chap 1 Graph 5'!$B$9:$J$9</c:f>
              <c:strCache>
                <c:ptCount val="9"/>
                <c:pt idx="0">
                  <c:v>Allier</c:v>
                </c:pt>
                <c:pt idx="1">
                  <c:v>Aude</c:v>
                </c:pt>
                <c:pt idx="2">
                  <c:v>Gironde</c:v>
                </c:pt>
                <c:pt idx="3">
                  <c:v>Ile-et-Vilaine</c:v>
                </c:pt>
                <c:pt idx="4">
                  <c:v>Pas-de-Calais</c:v>
                </c:pt>
                <c:pt idx="5">
                  <c:v>Bas-Rhin</c:v>
                </c:pt>
                <c:pt idx="6">
                  <c:v>Seine-St-Denis</c:v>
                </c:pt>
                <c:pt idx="7">
                  <c:v>La Martinique</c:v>
                </c:pt>
                <c:pt idx="8">
                  <c:v>La Réunion</c:v>
                </c:pt>
              </c:strCache>
            </c:strRef>
          </c:cat>
          <c:val>
            <c:numRef>
              <c:f>'Chap 1 Graph 5'!$B$11:$J$11</c:f>
              <c:numCache>
                <c:formatCode>#\ ##0.0</c:formatCode>
                <c:ptCount val="9"/>
                <c:pt idx="0">
                  <c:v>36.1</c:v>
                </c:pt>
                <c:pt idx="1">
                  <c:v>70.8</c:v>
                </c:pt>
                <c:pt idx="2">
                  <c:v>65.3</c:v>
                </c:pt>
                <c:pt idx="3">
                  <c:v>43.7</c:v>
                </c:pt>
                <c:pt idx="4">
                  <c:v>55.9</c:v>
                </c:pt>
                <c:pt idx="5">
                  <c:v>65</c:v>
                </c:pt>
                <c:pt idx="6">
                  <c:v>125</c:v>
                </c:pt>
                <c:pt idx="7">
                  <c:v>13</c:v>
                </c:pt>
                <c:pt idx="8">
                  <c:v>158.80000000000001</c:v>
                </c:pt>
              </c:numCache>
            </c:numRef>
          </c:val>
          <c:extLst>
            <c:ext xmlns:c16="http://schemas.microsoft.com/office/drawing/2014/chart" uri="{C3380CC4-5D6E-409C-BE32-E72D297353CC}">
              <c16:uniqueId val="{00000001-64A6-445A-BD8D-49A98AF84B8F}"/>
            </c:ext>
          </c:extLst>
        </c:ser>
        <c:dLbls>
          <c:showLegendKey val="0"/>
          <c:showVal val="0"/>
          <c:showCatName val="0"/>
          <c:showSerName val="0"/>
          <c:showPercent val="0"/>
          <c:showBubbleSize val="0"/>
        </c:dLbls>
        <c:gapWidth val="219"/>
        <c:overlap val="-27"/>
        <c:axId val="190580176"/>
        <c:axId val="190576432"/>
      </c:barChart>
      <c:lineChart>
        <c:grouping val="stacked"/>
        <c:varyColors val="0"/>
        <c:ser>
          <c:idx val="3"/>
          <c:order val="3"/>
          <c:tx>
            <c:strRef>
              <c:f>'Chap 1 Graph 5'!$A$13</c:f>
              <c:strCache>
                <c:ptCount val="1"/>
                <c:pt idx="0">
                  <c:v>RAC RSA / hab France entière</c:v>
                </c:pt>
              </c:strCache>
            </c:strRef>
          </c:tx>
          <c:spPr>
            <a:ln w="28575" cap="rnd">
              <a:solidFill>
                <a:schemeClr val="accent2"/>
              </a:solidFill>
              <a:round/>
            </a:ln>
            <a:effectLst/>
          </c:spPr>
          <c:marker>
            <c:symbol val="none"/>
          </c:marker>
          <c:cat>
            <c:strRef>
              <c:f>'Chap 1 Graph 5'!$B$9:$J$9</c:f>
              <c:strCache>
                <c:ptCount val="9"/>
                <c:pt idx="0">
                  <c:v>Allier</c:v>
                </c:pt>
                <c:pt idx="1">
                  <c:v>Aude</c:v>
                </c:pt>
                <c:pt idx="2">
                  <c:v>Gironde</c:v>
                </c:pt>
                <c:pt idx="3">
                  <c:v>Ile-et-Vilaine</c:v>
                </c:pt>
                <c:pt idx="4">
                  <c:v>Pas-de-Calais</c:v>
                </c:pt>
                <c:pt idx="5">
                  <c:v>Bas-Rhin</c:v>
                </c:pt>
                <c:pt idx="6">
                  <c:v>Seine-St-Denis</c:v>
                </c:pt>
                <c:pt idx="7">
                  <c:v>La Martinique</c:v>
                </c:pt>
                <c:pt idx="8">
                  <c:v>La Réunion</c:v>
                </c:pt>
              </c:strCache>
            </c:strRef>
          </c:cat>
          <c:val>
            <c:numRef>
              <c:f>'Chap 1 Graph 5'!$B$13:$J$13</c:f>
              <c:numCache>
                <c:formatCode>#\ ##0.0</c:formatCode>
                <c:ptCount val="9"/>
                <c:pt idx="0">
                  <c:v>44.522844521816737</c:v>
                </c:pt>
                <c:pt idx="1">
                  <c:v>44.522844521816737</c:v>
                </c:pt>
                <c:pt idx="2">
                  <c:v>44.522844521816737</c:v>
                </c:pt>
                <c:pt idx="3">
                  <c:v>44.522844521816737</c:v>
                </c:pt>
                <c:pt idx="4">
                  <c:v>44.522844521816737</c:v>
                </c:pt>
                <c:pt idx="5">
                  <c:v>44.522844521816737</c:v>
                </c:pt>
                <c:pt idx="6">
                  <c:v>44.522844521816737</c:v>
                </c:pt>
                <c:pt idx="7">
                  <c:v>44.522844521816737</c:v>
                </c:pt>
                <c:pt idx="8">
                  <c:v>44.522844521816737</c:v>
                </c:pt>
              </c:numCache>
            </c:numRef>
          </c:val>
          <c:smooth val="0"/>
          <c:extLst>
            <c:ext xmlns:c16="http://schemas.microsoft.com/office/drawing/2014/chart" uri="{C3380CC4-5D6E-409C-BE32-E72D297353CC}">
              <c16:uniqueId val="{00000002-64A6-445A-BD8D-49A98AF84B8F}"/>
            </c:ext>
          </c:extLst>
        </c:ser>
        <c:ser>
          <c:idx val="4"/>
          <c:order val="4"/>
          <c:tx>
            <c:strRef>
              <c:f>'Chap 1 Graph 5'!$A$14</c:f>
              <c:strCache>
                <c:ptCount val="1"/>
                <c:pt idx="0">
                  <c:v>Ep. Brute / hab France entière</c:v>
                </c:pt>
              </c:strCache>
            </c:strRef>
          </c:tx>
          <c:spPr>
            <a:ln w="28575" cap="rnd">
              <a:solidFill>
                <a:schemeClr val="accent5"/>
              </a:solidFill>
              <a:round/>
            </a:ln>
            <a:effectLst/>
          </c:spPr>
          <c:marker>
            <c:symbol val="none"/>
          </c:marker>
          <c:cat>
            <c:strRef>
              <c:f>'Chap 1 Graph 5'!$B$9:$J$9</c:f>
              <c:strCache>
                <c:ptCount val="9"/>
                <c:pt idx="0">
                  <c:v>Allier</c:v>
                </c:pt>
                <c:pt idx="1">
                  <c:v>Aude</c:v>
                </c:pt>
                <c:pt idx="2">
                  <c:v>Gironde</c:v>
                </c:pt>
                <c:pt idx="3">
                  <c:v>Ile-et-Vilaine</c:v>
                </c:pt>
                <c:pt idx="4">
                  <c:v>Pas-de-Calais</c:v>
                </c:pt>
                <c:pt idx="5">
                  <c:v>Bas-Rhin</c:v>
                </c:pt>
                <c:pt idx="6">
                  <c:v>Seine-St-Denis</c:v>
                </c:pt>
                <c:pt idx="7">
                  <c:v>La Martinique</c:v>
                </c:pt>
                <c:pt idx="8">
                  <c:v>La Réunion</c:v>
                </c:pt>
              </c:strCache>
            </c:strRef>
          </c:cat>
          <c:val>
            <c:numRef>
              <c:f>'Chap 1 Graph 5'!$B$14:$J$14</c:f>
              <c:numCache>
                <c:formatCode>#\ ##0.0</c:formatCode>
                <c:ptCount val="9"/>
                <c:pt idx="0">
                  <c:v>144.111186485752</c:v>
                </c:pt>
                <c:pt idx="1">
                  <c:v>144.111186485752</c:v>
                </c:pt>
                <c:pt idx="2">
                  <c:v>144.111186485752</c:v>
                </c:pt>
                <c:pt idx="3">
                  <c:v>144.111186485752</c:v>
                </c:pt>
                <c:pt idx="4">
                  <c:v>144.111186485752</c:v>
                </c:pt>
                <c:pt idx="5">
                  <c:v>144.111186485752</c:v>
                </c:pt>
                <c:pt idx="6">
                  <c:v>144.111186485752</c:v>
                </c:pt>
                <c:pt idx="7">
                  <c:v>144.111186485752</c:v>
                </c:pt>
                <c:pt idx="8">
                  <c:v>144.111186485752</c:v>
                </c:pt>
              </c:numCache>
            </c:numRef>
          </c:val>
          <c:smooth val="0"/>
          <c:extLst>
            <c:ext xmlns:c16="http://schemas.microsoft.com/office/drawing/2014/chart" uri="{C3380CC4-5D6E-409C-BE32-E72D297353CC}">
              <c16:uniqueId val="{00000003-64A6-445A-BD8D-49A98AF84B8F}"/>
            </c:ext>
          </c:extLst>
        </c:ser>
        <c:dLbls>
          <c:showLegendKey val="0"/>
          <c:showVal val="0"/>
          <c:showCatName val="0"/>
          <c:showSerName val="0"/>
          <c:showPercent val="0"/>
          <c:showBubbleSize val="0"/>
        </c:dLbls>
        <c:marker val="1"/>
        <c:smooth val="0"/>
        <c:axId val="190580176"/>
        <c:axId val="190576432"/>
      </c:lineChart>
      <c:lineChart>
        <c:grouping val="stacked"/>
        <c:varyColors val="0"/>
        <c:ser>
          <c:idx val="2"/>
          <c:order val="2"/>
          <c:tx>
            <c:strRef>
              <c:f>'Chap 1 Graph 5'!$A$12</c:f>
              <c:strCache>
                <c:ptCount val="1"/>
                <c:pt idx="0">
                  <c:v>Dette au 31/12 / hab, échelle de droite</c:v>
                </c:pt>
              </c:strCache>
            </c:strRef>
          </c:tx>
          <c:spPr>
            <a:ln w="28575" cap="rnd">
              <a:noFill/>
              <a:round/>
            </a:ln>
            <a:effectLst/>
          </c:spPr>
          <c:marker>
            <c:symbol val="circle"/>
            <c:size val="7"/>
            <c:spPr>
              <a:solidFill>
                <a:srgbClr val="FF0000"/>
              </a:solidFill>
              <a:ln w="9525">
                <a:solidFill>
                  <a:schemeClr val="accent3"/>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'Chap 1 Graph 5'!$B$9:$J$9</c:f>
              <c:strCache>
                <c:ptCount val="9"/>
                <c:pt idx="0">
                  <c:v>Allier</c:v>
                </c:pt>
                <c:pt idx="1">
                  <c:v>Aude</c:v>
                </c:pt>
                <c:pt idx="2">
                  <c:v>Gironde</c:v>
                </c:pt>
                <c:pt idx="3">
                  <c:v>Ile-et-Vilaine</c:v>
                </c:pt>
                <c:pt idx="4">
                  <c:v>Pas-de-Calais</c:v>
                </c:pt>
                <c:pt idx="5">
                  <c:v>Bas-Rhin</c:v>
                </c:pt>
                <c:pt idx="6">
                  <c:v>Seine-St-Denis</c:v>
                </c:pt>
                <c:pt idx="7">
                  <c:v>La Martinique</c:v>
                </c:pt>
                <c:pt idx="8">
                  <c:v>La Réunion</c:v>
                </c:pt>
              </c:strCache>
            </c:strRef>
          </c:cat>
          <c:val>
            <c:numRef>
              <c:f>'Chap 1 Graph 5'!$B$12:$J$12</c:f>
              <c:numCache>
                <c:formatCode>#\ ##0.0</c:formatCode>
                <c:ptCount val="9"/>
                <c:pt idx="0">
                  <c:v>802.92326012778506</c:v>
                </c:pt>
                <c:pt idx="1">
                  <c:v>535.67455903384712</c:v>
                </c:pt>
                <c:pt idx="2">
                  <c:v>401.39031006270432</c:v>
                </c:pt>
                <c:pt idx="3">
                  <c:v>464.74072413240401</c:v>
                </c:pt>
                <c:pt idx="4">
                  <c:v>466.33608372983213</c:v>
                </c:pt>
                <c:pt idx="5">
                  <c:v>363.58752802262524</c:v>
                </c:pt>
                <c:pt idx="6">
                  <c:v>983.74013416972355</c:v>
                </c:pt>
                <c:pt idx="7">
                  <c:v>1751.6100174211472</c:v>
                </c:pt>
                <c:pt idx="8">
                  <c:v>347.54883439536218</c:v>
                </c:pt>
              </c:numCache>
            </c:numRef>
          </c:val>
          <c:smooth val="0"/>
          <c:extLst>
            <c:ext xmlns:c16="http://schemas.microsoft.com/office/drawing/2014/chart" uri="{C3380CC4-5D6E-409C-BE32-E72D297353CC}">
              <c16:uniqueId val="{00000004-64A6-445A-BD8D-49A98AF84B8F}"/>
            </c:ext>
          </c:extLst>
        </c:ser>
        <c:dLbls>
          <c:showLegendKey val="0"/>
          <c:showVal val="0"/>
          <c:showCatName val="0"/>
          <c:showSerName val="0"/>
          <c:showPercent val="0"/>
          <c:showBubbleSize val="0"/>
        </c:dLbls>
        <c:marker val="1"/>
        <c:smooth val="0"/>
        <c:axId val="371500576"/>
        <c:axId val="371505568"/>
      </c:lineChart>
      <c:catAx>
        <c:axId val="1905801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90576432"/>
        <c:crosses val="autoZero"/>
        <c:auto val="1"/>
        <c:lblAlgn val="ctr"/>
        <c:lblOffset val="100"/>
        <c:noMultiLvlLbl val="0"/>
      </c:catAx>
      <c:valAx>
        <c:axId val="190576432"/>
        <c:scaling>
          <c:orientation val="minMax"/>
        </c:scaling>
        <c:delete val="0"/>
        <c:axPos val="l"/>
        <c:majorGridlines>
          <c:spPr>
            <a:ln w="9525" cap="flat" cmpd="sng" algn="ctr">
              <a:solidFill>
                <a:schemeClr val="tx1">
                  <a:lumMod val="15000"/>
                  <a:lumOff val="85000"/>
                </a:schemeClr>
              </a:solidFill>
              <a:round/>
            </a:ln>
            <a:effectLst/>
          </c:spPr>
        </c:majorGridlines>
        <c:numFmt formatCode="#,##0\ &quot;€&quot;"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90580176"/>
        <c:crosses val="autoZero"/>
        <c:crossBetween val="between"/>
      </c:valAx>
      <c:valAx>
        <c:axId val="371505568"/>
        <c:scaling>
          <c:orientation val="minMax"/>
        </c:scaling>
        <c:delete val="0"/>
        <c:axPos val="r"/>
        <c:numFmt formatCode="#,##0\ &quot;€&quot;" sourceLinked="0"/>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71500576"/>
        <c:crosses val="max"/>
        <c:crossBetween val="between"/>
      </c:valAx>
      <c:catAx>
        <c:axId val="371500576"/>
        <c:scaling>
          <c:orientation val="minMax"/>
        </c:scaling>
        <c:delete val="1"/>
        <c:axPos val="b"/>
        <c:numFmt formatCode="General" sourceLinked="1"/>
        <c:majorTickMark val="out"/>
        <c:minorTickMark val="none"/>
        <c:tickLblPos val="nextTo"/>
        <c:crossAx val="371505568"/>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6">
                  <a:lumMod val="60000"/>
                  <a:lumOff val="40000"/>
                </a:schemeClr>
              </a:solidFill>
              <a:ln w="19050">
                <a:solidFill>
                  <a:schemeClr val="lt1"/>
                </a:solidFill>
              </a:ln>
              <a:effectLst/>
            </c:spPr>
            <c:extLst>
              <c:ext xmlns:c16="http://schemas.microsoft.com/office/drawing/2014/chart" uri="{C3380CC4-5D6E-409C-BE32-E72D297353CC}">
                <c16:uniqueId val="{00000001-5AE3-43B6-9104-2A20965F0591}"/>
              </c:ext>
            </c:extLst>
          </c:dPt>
          <c:dPt>
            <c:idx val="1"/>
            <c:bubble3D val="0"/>
            <c:spPr>
              <a:solidFill>
                <a:schemeClr val="accent4">
                  <a:lumMod val="60000"/>
                  <a:lumOff val="40000"/>
                </a:schemeClr>
              </a:solidFill>
              <a:ln w="19050">
                <a:solidFill>
                  <a:schemeClr val="lt1"/>
                </a:solidFill>
              </a:ln>
              <a:effectLst/>
            </c:spPr>
            <c:extLst>
              <c:ext xmlns:c16="http://schemas.microsoft.com/office/drawing/2014/chart" uri="{C3380CC4-5D6E-409C-BE32-E72D297353CC}">
                <c16:uniqueId val="{00000003-5AE3-43B6-9104-2A20965F0591}"/>
              </c:ext>
            </c:extLst>
          </c:dPt>
          <c:dPt>
            <c:idx val="2"/>
            <c:bubble3D val="0"/>
            <c:spPr>
              <a:solidFill>
                <a:schemeClr val="accent2">
                  <a:lumMod val="60000"/>
                  <a:lumOff val="40000"/>
                </a:schemeClr>
              </a:solidFill>
              <a:ln w="19050">
                <a:solidFill>
                  <a:schemeClr val="lt1"/>
                </a:solidFill>
              </a:ln>
              <a:effectLst/>
            </c:spPr>
            <c:extLst>
              <c:ext xmlns:c16="http://schemas.microsoft.com/office/drawing/2014/chart" uri="{C3380CC4-5D6E-409C-BE32-E72D297353CC}">
                <c16:uniqueId val="{00000005-5AE3-43B6-9104-2A20965F0591}"/>
              </c:ext>
            </c:extLst>
          </c:dPt>
          <c:dPt>
            <c:idx val="3"/>
            <c:bubble3D val="0"/>
            <c:spPr>
              <a:solidFill>
                <a:srgbClr val="FF0000"/>
              </a:solidFill>
              <a:ln w="19050">
                <a:solidFill>
                  <a:schemeClr val="lt1"/>
                </a:solidFill>
              </a:ln>
              <a:effectLst/>
            </c:spPr>
            <c:extLst>
              <c:ext xmlns:c16="http://schemas.microsoft.com/office/drawing/2014/chart" uri="{C3380CC4-5D6E-409C-BE32-E72D297353CC}">
                <c16:uniqueId val="{00000007-5AE3-43B6-9104-2A20965F0591}"/>
              </c:ext>
            </c:extLst>
          </c:dPt>
          <c:dPt>
            <c:idx val="4"/>
            <c:bubble3D val="0"/>
            <c:spPr>
              <a:solidFill>
                <a:srgbClr val="C00000"/>
              </a:solidFill>
              <a:ln w="19050">
                <a:solidFill>
                  <a:schemeClr val="lt1"/>
                </a:solidFill>
              </a:ln>
              <a:effectLst/>
            </c:spPr>
            <c:extLst>
              <c:ext xmlns:c16="http://schemas.microsoft.com/office/drawing/2014/chart" uri="{C3380CC4-5D6E-409C-BE32-E72D297353CC}">
                <c16:uniqueId val="{00000009-5AE3-43B6-9104-2A20965F0591}"/>
              </c:ext>
            </c:extLst>
          </c:dPt>
          <c:dLbls>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'Chap 2 Graph 7'!$B$8:$B$12</c:f>
              <c:strCache>
                <c:ptCount val="5"/>
                <c:pt idx="0">
                  <c:v>Moins d'un an</c:v>
                </c:pt>
                <c:pt idx="1">
                  <c:v>1 à 2 ans</c:v>
                </c:pt>
                <c:pt idx="2">
                  <c:v>2 à 5 ans</c:v>
                </c:pt>
                <c:pt idx="3">
                  <c:v>5 à 10 ans</c:v>
                </c:pt>
                <c:pt idx="4">
                  <c:v>10 ans et plus</c:v>
                </c:pt>
              </c:strCache>
            </c:strRef>
          </c:cat>
          <c:val>
            <c:numRef>
              <c:f>'Chap 2 Graph 7'!$C$8:$C$12</c:f>
              <c:numCache>
                <c:formatCode>0%</c:formatCode>
                <c:ptCount val="5"/>
                <c:pt idx="0">
                  <c:v>0.25</c:v>
                </c:pt>
                <c:pt idx="1">
                  <c:v>0.15</c:v>
                </c:pt>
                <c:pt idx="2">
                  <c:v>0.25</c:v>
                </c:pt>
                <c:pt idx="3">
                  <c:v>0.21</c:v>
                </c:pt>
                <c:pt idx="4">
                  <c:v>0.15</c:v>
                </c:pt>
              </c:numCache>
            </c:numRef>
          </c:val>
          <c:extLst>
            <c:ext xmlns:c16="http://schemas.microsoft.com/office/drawing/2014/chart" uri="{C3380CC4-5D6E-409C-BE32-E72D297353CC}">
              <c16:uniqueId val="{0000000A-5AE3-43B6-9104-2A20965F0591}"/>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'Chap 3 Graph 8'!$C$4</c:f>
              <c:strCache>
                <c:ptCount val="1"/>
                <c:pt idx="0">
                  <c:v>Revenu déclaré</c:v>
                </c:pt>
              </c:strCache>
            </c:strRef>
          </c:tx>
          <c:spPr>
            <a:solidFill>
              <a:srgbClr val="5B9BD5"/>
            </a:solidFill>
            <a:ln>
              <a:noFill/>
            </a:ln>
          </c:spPr>
          <c:invertIfNegative val="0"/>
          <c:cat>
            <c:strRef>
              <c:f>'Chap 3 Graph 8'!$B$5:$B$8</c:f>
              <c:strCache>
                <c:ptCount val="4"/>
                <c:pt idx="0">
                  <c:v>Moins de 10%</c:v>
                </c:pt>
                <c:pt idx="1">
                  <c:v>Entre 10 et 25%</c:v>
                </c:pt>
                <c:pt idx="2">
                  <c:v>Entre 25 et 50%</c:v>
                </c:pt>
                <c:pt idx="3">
                  <c:v>Au moins 50%</c:v>
                </c:pt>
              </c:strCache>
            </c:strRef>
          </c:cat>
          <c:val>
            <c:numRef>
              <c:f>'Chap 3 Graph 8'!$C$5:$C$8</c:f>
              <c:numCache>
                <c:formatCode>0.000</c:formatCode>
                <c:ptCount val="4"/>
                <c:pt idx="0">
                  <c:v>73.988300264842096</c:v>
                </c:pt>
                <c:pt idx="1">
                  <c:v>54.476055002598699</c:v>
                </c:pt>
                <c:pt idx="2">
                  <c:v>21.2900832234962</c:v>
                </c:pt>
                <c:pt idx="3">
                  <c:v>3.2918240305922599</c:v>
                </c:pt>
              </c:numCache>
            </c:numRef>
          </c:val>
          <c:extLst>
            <c:ext xmlns:c16="http://schemas.microsoft.com/office/drawing/2014/chart" uri="{C3380CC4-5D6E-409C-BE32-E72D297353CC}">
              <c16:uniqueId val="{00000000-4F91-422D-A855-D334DE790A82}"/>
            </c:ext>
          </c:extLst>
        </c:ser>
        <c:ser>
          <c:idx val="1"/>
          <c:order val="1"/>
          <c:tx>
            <c:strRef>
              <c:f>'Chap 3 Graph 8'!$D$4</c:f>
              <c:strCache>
                <c:ptCount val="1"/>
                <c:pt idx="0">
                  <c:v>RSA</c:v>
                </c:pt>
              </c:strCache>
            </c:strRef>
          </c:tx>
          <c:spPr>
            <a:solidFill>
              <a:srgbClr val="ED7D31"/>
            </a:solidFill>
            <a:ln>
              <a:noFill/>
            </a:ln>
          </c:spPr>
          <c:invertIfNegative val="0"/>
          <c:cat>
            <c:strRef>
              <c:f>'Chap 3 Graph 8'!$B$5:$B$8</c:f>
              <c:strCache>
                <c:ptCount val="4"/>
                <c:pt idx="0">
                  <c:v>Moins de 10%</c:v>
                </c:pt>
                <c:pt idx="1">
                  <c:v>Entre 10 et 25%</c:v>
                </c:pt>
                <c:pt idx="2">
                  <c:v>Entre 25 et 50%</c:v>
                </c:pt>
                <c:pt idx="3">
                  <c:v>Au moins 50%</c:v>
                </c:pt>
              </c:strCache>
            </c:strRef>
          </c:cat>
          <c:val>
            <c:numRef>
              <c:f>'Chap 3 Graph 8'!$D$5:$D$8</c:f>
              <c:numCache>
                <c:formatCode>0.000</c:formatCode>
                <c:ptCount val="4"/>
                <c:pt idx="0">
                  <c:v>4.4713618718899797</c:v>
                </c:pt>
                <c:pt idx="1">
                  <c:v>16.1044174714742</c:v>
                </c:pt>
                <c:pt idx="2">
                  <c:v>34.155839161230098</c:v>
                </c:pt>
                <c:pt idx="3">
                  <c:v>64.1266844049821</c:v>
                </c:pt>
              </c:numCache>
            </c:numRef>
          </c:val>
          <c:extLst>
            <c:ext xmlns:c16="http://schemas.microsoft.com/office/drawing/2014/chart" uri="{C3380CC4-5D6E-409C-BE32-E72D297353CC}">
              <c16:uniqueId val="{00000001-4F91-422D-A855-D334DE790A82}"/>
            </c:ext>
          </c:extLst>
        </c:ser>
        <c:ser>
          <c:idx val="2"/>
          <c:order val="2"/>
          <c:tx>
            <c:strRef>
              <c:f>'Chap 3 Graph 8'!$E$4</c:f>
              <c:strCache>
                <c:ptCount val="1"/>
                <c:pt idx="0">
                  <c:v>Minima sociaux (sauf RSA)</c:v>
                </c:pt>
              </c:strCache>
            </c:strRef>
          </c:tx>
          <c:spPr>
            <a:solidFill>
              <a:srgbClr val="A5A5A5"/>
            </a:solidFill>
            <a:ln>
              <a:noFill/>
            </a:ln>
          </c:spPr>
          <c:invertIfNegative val="0"/>
          <c:cat>
            <c:strRef>
              <c:f>'Chap 3 Graph 8'!$B$5:$B$8</c:f>
              <c:strCache>
                <c:ptCount val="4"/>
                <c:pt idx="0">
                  <c:v>Moins de 10%</c:v>
                </c:pt>
                <c:pt idx="1">
                  <c:v>Entre 10 et 25%</c:v>
                </c:pt>
                <c:pt idx="2">
                  <c:v>Entre 25 et 50%</c:v>
                </c:pt>
                <c:pt idx="3">
                  <c:v>Au moins 50%</c:v>
                </c:pt>
              </c:strCache>
            </c:strRef>
          </c:cat>
          <c:val>
            <c:numRef>
              <c:f>'Chap 3 Graph 8'!$E$5:$E$8</c:f>
              <c:numCache>
                <c:formatCode>0.000</c:formatCode>
                <c:ptCount val="4"/>
                <c:pt idx="0">
                  <c:v>6.1918893992478106</c:v>
                </c:pt>
                <c:pt idx="1">
                  <c:v>6.6631551794934296</c:v>
                </c:pt>
                <c:pt idx="2">
                  <c:v>6.16809273517344</c:v>
                </c:pt>
                <c:pt idx="3">
                  <c:v>2.8860642125774798</c:v>
                </c:pt>
              </c:numCache>
            </c:numRef>
          </c:val>
          <c:extLst>
            <c:ext xmlns:c16="http://schemas.microsoft.com/office/drawing/2014/chart" uri="{C3380CC4-5D6E-409C-BE32-E72D297353CC}">
              <c16:uniqueId val="{00000002-4F91-422D-A855-D334DE790A82}"/>
            </c:ext>
          </c:extLst>
        </c:ser>
        <c:ser>
          <c:idx val="3"/>
          <c:order val="3"/>
          <c:tx>
            <c:strRef>
              <c:f>'Chap 3 Graph 8'!$F$4</c:f>
              <c:strCache>
                <c:ptCount val="1"/>
                <c:pt idx="0">
                  <c:v>PPA</c:v>
                </c:pt>
              </c:strCache>
            </c:strRef>
          </c:tx>
          <c:spPr>
            <a:solidFill>
              <a:srgbClr val="FFC000"/>
            </a:solidFill>
            <a:ln>
              <a:noFill/>
            </a:ln>
          </c:spPr>
          <c:invertIfNegative val="0"/>
          <c:cat>
            <c:strRef>
              <c:f>'Chap 3 Graph 8'!$B$5:$B$8</c:f>
              <c:strCache>
                <c:ptCount val="4"/>
                <c:pt idx="0">
                  <c:v>Moins de 10%</c:v>
                </c:pt>
                <c:pt idx="1">
                  <c:v>Entre 10 et 25%</c:v>
                </c:pt>
                <c:pt idx="2">
                  <c:v>Entre 25 et 50%</c:v>
                </c:pt>
                <c:pt idx="3">
                  <c:v>Au moins 50%</c:v>
                </c:pt>
              </c:strCache>
            </c:strRef>
          </c:cat>
          <c:val>
            <c:numRef>
              <c:f>'Chap 3 Graph 8'!$F$5:$F$8</c:f>
              <c:numCache>
                <c:formatCode>0.000</c:formatCode>
                <c:ptCount val="4"/>
                <c:pt idx="0">
                  <c:v>3.2620414346109503</c:v>
                </c:pt>
                <c:pt idx="1">
                  <c:v>2.7573502818673603</c:v>
                </c:pt>
                <c:pt idx="2">
                  <c:v>2.4524930765803603</c:v>
                </c:pt>
                <c:pt idx="3">
                  <c:v>0.780743896777496</c:v>
                </c:pt>
              </c:numCache>
            </c:numRef>
          </c:val>
          <c:extLst>
            <c:ext xmlns:c16="http://schemas.microsoft.com/office/drawing/2014/chart" uri="{C3380CC4-5D6E-409C-BE32-E72D297353CC}">
              <c16:uniqueId val="{00000003-4F91-422D-A855-D334DE790A82}"/>
            </c:ext>
          </c:extLst>
        </c:ser>
        <c:ser>
          <c:idx val="4"/>
          <c:order val="4"/>
          <c:tx>
            <c:strRef>
              <c:f>'Chap 3 Graph 8'!$G$4</c:f>
              <c:strCache>
                <c:ptCount val="1"/>
                <c:pt idx="0">
                  <c:v>Prestations familiales</c:v>
                </c:pt>
              </c:strCache>
            </c:strRef>
          </c:tx>
          <c:spPr>
            <a:solidFill>
              <a:srgbClr val="4472C4"/>
            </a:solidFill>
            <a:ln>
              <a:noFill/>
            </a:ln>
          </c:spPr>
          <c:invertIfNegative val="0"/>
          <c:cat>
            <c:strRef>
              <c:f>'Chap 3 Graph 8'!$B$5:$B$8</c:f>
              <c:strCache>
                <c:ptCount val="4"/>
                <c:pt idx="0">
                  <c:v>Moins de 10%</c:v>
                </c:pt>
                <c:pt idx="1">
                  <c:v>Entre 10 et 25%</c:v>
                </c:pt>
                <c:pt idx="2">
                  <c:v>Entre 25 et 50%</c:v>
                </c:pt>
                <c:pt idx="3">
                  <c:v>Au moins 50%</c:v>
                </c:pt>
              </c:strCache>
            </c:strRef>
          </c:cat>
          <c:val>
            <c:numRef>
              <c:f>'Chap 3 Graph 8'!$G$5:$G$8</c:f>
              <c:numCache>
                <c:formatCode>0.000</c:formatCode>
                <c:ptCount val="4"/>
                <c:pt idx="0">
                  <c:v>6.8164462443336999</c:v>
                </c:pt>
                <c:pt idx="1">
                  <c:v>11.664704087895201</c:v>
                </c:pt>
                <c:pt idx="2">
                  <c:v>17.371038374783502</c:v>
                </c:pt>
                <c:pt idx="3">
                  <c:v>4.1315863992311099</c:v>
                </c:pt>
              </c:numCache>
            </c:numRef>
          </c:val>
          <c:extLst>
            <c:ext xmlns:c16="http://schemas.microsoft.com/office/drawing/2014/chart" uri="{C3380CC4-5D6E-409C-BE32-E72D297353CC}">
              <c16:uniqueId val="{00000004-4F91-422D-A855-D334DE790A82}"/>
            </c:ext>
          </c:extLst>
        </c:ser>
        <c:ser>
          <c:idx val="5"/>
          <c:order val="5"/>
          <c:tx>
            <c:strRef>
              <c:f>'Chap 3 Graph 8'!$H$4</c:f>
              <c:strCache>
                <c:ptCount val="1"/>
                <c:pt idx="0">
                  <c:v>Prestations logements</c:v>
                </c:pt>
              </c:strCache>
            </c:strRef>
          </c:tx>
          <c:spPr>
            <a:solidFill>
              <a:srgbClr val="70AD47"/>
            </a:solidFill>
            <a:ln>
              <a:noFill/>
            </a:ln>
          </c:spPr>
          <c:invertIfNegative val="0"/>
          <c:cat>
            <c:strRef>
              <c:f>'Chap 3 Graph 8'!$B$5:$B$8</c:f>
              <c:strCache>
                <c:ptCount val="4"/>
                <c:pt idx="0">
                  <c:v>Moins de 10%</c:v>
                </c:pt>
                <c:pt idx="1">
                  <c:v>Entre 10 et 25%</c:v>
                </c:pt>
                <c:pt idx="2">
                  <c:v>Entre 25 et 50%</c:v>
                </c:pt>
                <c:pt idx="3">
                  <c:v>Au moins 50%</c:v>
                </c:pt>
              </c:strCache>
            </c:strRef>
          </c:cat>
          <c:val>
            <c:numRef>
              <c:f>'Chap 3 Graph 8'!$H$5:$H$8</c:f>
              <c:numCache>
                <c:formatCode>0.000</c:formatCode>
                <c:ptCount val="4"/>
                <c:pt idx="0">
                  <c:v>7.20034017096431</c:v>
                </c:pt>
                <c:pt idx="1">
                  <c:v>10.599414665200101</c:v>
                </c:pt>
                <c:pt idx="2">
                  <c:v>18.451798550775798</c:v>
                </c:pt>
                <c:pt idx="3">
                  <c:v>24.359206368644699</c:v>
                </c:pt>
              </c:numCache>
            </c:numRef>
          </c:val>
          <c:extLst>
            <c:ext xmlns:c16="http://schemas.microsoft.com/office/drawing/2014/chart" uri="{C3380CC4-5D6E-409C-BE32-E72D297353CC}">
              <c16:uniqueId val="{00000005-4F91-422D-A855-D334DE790A82}"/>
            </c:ext>
          </c:extLst>
        </c:ser>
        <c:ser>
          <c:idx val="6"/>
          <c:order val="6"/>
          <c:tx>
            <c:strRef>
              <c:f>'Chap 3 Graph 8'!$I$4</c:f>
              <c:strCache>
                <c:ptCount val="1"/>
                <c:pt idx="0">
                  <c:v>Revenus financiers imputés</c:v>
                </c:pt>
              </c:strCache>
            </c:strRef>
          </c:tx>
          <c:spPr>
            <a:solidFill>
              <a:srgbClr val="255E91"/>
            </a:solidFill>
            <a:ln>
              <a:noFill/>
            </a:ln>
          </c:spPr>
          <c:invertIfNegative val="0"/>
          <c:cat>
            <c:strRef>
              <c:f>'Chap 3 Graph 8'!$B$5:$B$8</c:f>
              <c:strCache>
                <c:ptCount val="4"/>
                <c:pt idx="0">
                  <c:v>Moins de 10%</c:v>
                </c:pt>
                <c:pt idx="1">
                  <c:v>Entre 10 et 25%</c:v>
                </c:pt>
                <c:pt idx="2">
                  <c:v>Entre 25 et 50%</c:v>
                </c:pt>
                <c:pt idx="3">
                  <c:v>Au moins 50%</c:v>
                </c:pt>
              </c:strCache>
            </c:strRef>
          </c:cat>
          <c:val>
            <c:numRef>
              <c:f>'Chap 3 Graph 8'!$I$5:$I$8</c:f>
              <c:numCache>
                <c:formatCode>0.000</c:formatCode>
                <c:ptCount val="4"/>
                <c:pt idx="0">
                  <c:v>4.18845003228006</c:v>
                </c:pt>
                <c:pt idx="1">
                  <c:v>1.1018661602995901</c:v>
                </c:pt>
                <c:pt idx="2">
                  <c:v>0.97010365223083594</c:v>
                </c:pt>
                <c:pt idx="3">
                  <c:v>0.92127841551449008</c:v>
                </c:pt>
              </c:numCache>
            </c:numRef>
          </c:val>
          <c:extLst>
            <c:ext xmlns:c16="http://schemas.microsoft.com/office/drawing/2014/chart" uri="{C3380CC4-5D6E-409C-BE32-E72D297353CC}">
              <c16:uniqueId val="{00000006-4F91-422D-A855-D334DE790A82}"/>
            </c:ext>
          </c:extLst>
        </c:ser>
        <c:ser>
          <c:idx val="7"/>
          <c:order val="7"/>
          <c:tx>
            <c:strRef>
              <c:f>'Chap 3 Graph 8'!$J$4</c:f>
              <c:strCache>
                <c:ptCount val="1"/>
                <c:pt idx="0">
                  <c:v>Impôts directs</c:v>
                </c:pt>
              </c:strCache>
            </c:strRef>
          </c:tx>
          <c:spPr>
            <a:solidFill>
              <a:srgbClr val="9E480E"/>
            </a:solidFill>
            <a:ln>
              <a:noFill/>
            </a:ln>
          </c:spPr>
          <c:invertIfNegative val="0"/>
          <c:cat>
            <c:strRef>
              <c:f>'Chap 3 Graph 8'!$B$5:$B$8</c:f>
              <c:strCache>
                <c:ptCount val="4"/>
                <c:pt idx="0">
                  <c:v>Moins de 10%</c:v>
                </c:pt>
                <c:pt idx="1">
                  <c:v>Entre 10 et 25%</c:v>
                </c:pt>
                <c:pt idx="2">
                  <c:v>Entre 25 et 50%</c:v>
                </c:pt>
                <c:pt idx="3">
                  <c:v>Au moins 50%</c:v>
                </c:pt>
              </c:strCache>
            </c:strRef>
          </c:cat>
          <c:val>
            <c:numRef>
              <c:f>'Chap 3 Graph 8'!$J$5:$J$8</c:f>
              <c:numCache>
                <c:formatCode>0.000</c:formatCode>
                <c:ptCount val="4"/>
                <c:pt idx="0">
                  <c:v>-6.1188294181689393</c:v>
                </c:pt>
                <c:pt idx="1">
                  <c:v>-3.3669628488285896</c:v>
                </c:pt>
                <c:pt idx="2">
                  <c:v>-0.85944877427029809</c:v>
                </c:pt>
                <c:pt idx="3">
                  <c:v>-0.49738772831967804</c:v>
                </c:pt>
              </c:numCache>
            </c:numRef>
          </c:val>
          <c:extLst>
            <c:ext xmlns:c16="http://schemas.microsoft.com/office/drawing/2014/chart" uri="{C3380CC4-5D6E-409C-BE32-E72D297353CC}">
              <c16:uniqueId val="{00000007-4F91-422D-A855-D334DE790A82}"/>
            </c:ext>
          </c:extLst>
        </c:ser>
        <c:dLbls>
          <c:showLegendKey val="0"/>
          <c:showVal val="0"/>
          <c:showCatName val="0"/>
          <c:showSerName val="0"/>
          <c:showPercent val="0"/>
          <c:showBubbleSize val="0"/>
        </c:dLbls>
        <c:gapWidth val="150"/>
        <c:overlap val="100"/>
        <c:axId val="1707178047"/>
        <c:axId val="1707176799"/>
      </c:barChart>
      <c:valAx>
        <c:axId val="1707176799"/>
        <c:scaling>
          <c:orientation val="minMax"/>
        </c:scaling>
        <c:delete val="0"/>
        <c:axPos val="l"/>
        <c:majorGridlines>
          <c:spPr>
            <a:ln w="9528" cap="flat">
              <a:solidFill>
                <a:srgbClr val="D9D9D9"/>
              </a:solidFill>
              <a:prstDash val="solid"/>
              <a:round/>
            </a:ln>
          </c:spPr>
        </c:majorGridlines>
        <c:numFmt formatCode="0.000" sourceLinked="1"/>
        <c:majorTickMark val="none"/>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fr-FR"/>
          </a:p>
        </c:txPr>
        <c:crossAx val="1707178047"/>
        <c:crosses val="autoZero"/>
        <c:crossBetween val="between"/>
      </c:valAx>
      <c:catAx>
        <c:axId val="1707178047"/>
        <c:scaling>
          <c:orientation val="minMax"/>
        </c:scaling>
        <c:delete val="0"/>
        <c:axPos val="b"/>
        <c:numFmt formatCode="General" sourceLinked="1"/>
        <c:majorTickMark val="none"/>
        <c:minorTickMark val="none"/>
        <c:tickLblPos val="low"/>
        <c:spPr>
          <a:no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fr-FR"/>
          </a:p>
        </c:txPr>
        <c:crossAx val="1707176799"/>
        <c:crosses val="autoZero"/>
        <c:auto val="1"/>
        <c:lblAlgn val="ctr"/>
        <c:lblOffset val="100"/>
        <c:noMultiLvlLbl val="0"/>
      </c:catAx>
      <c:spPr>
        <a:noFill/>
        <a:ln>
          <a:noFill/>
        </a:ln>
      </c:spPr>
    </c:plotArea>
    <c:legend>
      <c:legendPos val="b"/>
      <c:overlay val="0"/>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fr-FR"/>
        </a:p>
      </c:txPr>
    </c:legend>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fr-FR" sz="1000" b="0" i="0" u="none" strike="noStrike" kern="1200" baseline="0">
          <a:solidFill>
            <a:srgbClr val="000000"/>
          </a:solidFill>
          <a:latin typeface="Calibri"/>
        </a:defRPr>
      </a:pPr>
      <a:endParaRPr lang="fr-FR"/>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'Chap 3 Graph 8'!$C$27</c:f>
              <c:strCache>
                <c:ptCount val="1"/>
                <c:pt idx="0">
                  <c:v>BRSA bénéficiant de la PPA</c:v>
                </c:pt>
              </c:strCache>
            </c:strRef>
          </c:tx>
          <c:spPr>
            <a:solidFill>
              <a:srgbClr val="5B9BD5"/>
            </a:solidFill>
            <a:ln>
              <a:noFill/>
            </a:ln>
          </c:spPr>
          <c:invertIfNegative val="0"/>
          <c:dLbls>
            <c:spPr>
              <a:noFill/>
              <a:ln>
                <a:noFill/>
              </a:ln>
              <a:effectLst/>
            </c:spPr>
            <c:txPr>
              <a:bodyPr lIns="0" tIns="0" rIns="0" bIns="0"/>
              <a:lstStyle/>
              <a:p>
                <a:pPr marL="0" marR="0" indent="0" algn="ctr" defTabSz="914400" fontAlgn="auto" hangingPunct="1">
                  <a:lnSpc>
                    <a:spcPct val="100000"/>
                  </a:lnSpc>
                  <a:spcBef>
                    <a:spcPts val="0"/>
                  </a:spcBef>
                  <a:spcAft>
                    <a:spcPts val="0"/>
                  </a:spcAft>
                  <a:tabLst/>
                  <a:defRPr sz="900" b="0" i="0" u="none" strike="noStrike" kern="1200" baseline="0">
                    <a:solidFill>
                      <a:srgbClr val="404040"/>
                    </a:solidFill>
                    <a:latin typeface="Calibri"/>
                  </a:defRPr>
                </a:pPr>
                <a:endParaRPr lang="fr-FR"/>
              </a:p>
            </c:txPr>
            <c:showLegendKey val="0"/>
            <c:showVal val="1"/>
            <c:showCatName val="0"/>
            <c:showSerName val="0"/>
            <c:showPercent val="0"/>
            <c:showBubbleSize val="0"/>
            <c:separator>; </c:separator>
            <c:showLeaderLines val="0"/>
            <c:extLst>
              <c:ext xmlns:c15="http://schemas.microsoft.com/office/drawing/2012/chart" uri="{CE6537A1-D6FC-4f65-9D91-7224C49458BB}">
                <c15:spPr xmlns:c15="http://schemas.microsoft.com/office/drawing/2012/chart">
                  <a:prstGeom prst="rect">
                    <a:avLst/>
                  </a:prstGeom>
                </c15:spPr>
                <c15:showLeaderLines val="1"/>
              </c:ext>
            </c:extLst>
          </c:dLbls>
          <c:cat>
            <c:strRef>
              <c:f>'Chap 3 Graph 8'!$B$28:$B$31</c:f>
              <c:strCache>
                <c:ptCount val="4"/>
                <c:pt idx="0">
                  <c:v>Moins de 10%</c:v>
                </c:pt>
                <c:pt idx="1">
                  <c:v>Entre 10 et 25%</c:v>
                </c:pt>
                <c:pt idx="2">
                  <c:v>Entre 25 et 50%</c:v>
                </c:pt>
                <c:pt idx="3">
                  <c:v>Au moins 50%</c:v>
                </c:pt>
              </c:strCache>
            </c:strRef>
          </c:cat>
          <c:val>
            <c:numRef>
              <c:f>'Chap 3 Graph 8'!$C$28:$C$31</c:f>
              <c:numCache>
                <c:formatCode>0</c:formatCode>
                <c:ptCount val="4"/>
                <c:pt idx="0">
                  <c:v>35.299999999999997</c:v>
                </c:pt>
                <c:pt idx="1">
                  <c:v>31.4</c:v>
                </c:pt>
                <c:pt idx="2">
                  <c:v>24.7</c:v>
                </c:pt>
                <c:pt idx="3">
                  <c:v>8.6</c:v>
                </c:pt>
              </c:numCache>
            </c:numRef>
          </c:val>
          <c:extLst>
            <c:ext xmlns:c16="http://schemas.microsoft.com/office/drawing/2014/chart" uri="{C3380CC4-5D6E-409C-BE32-E72D297353CC}">
              <c16:uniqueId val="{00000000-BD80-4DA6-A598-32D13F3FB3AA}"/>
            </c:ext>
          </c:extLst>
        </c:ser>
        <c:ser>
          <c:idx val="1"/>
          <c:order val="1"/>
          <c:tx>
            <c:strRef>
              <c:f>'Chap 3 Graph 8'!$D$27</c:f>
              <c:strCache>
                <c:ptCount val="1"/>
                <c:pt idx="0">
                  <c:v>BRSA ne bénéficiant pas de la PPA</c:v>
                </c:pt>
              </c:strCache>
            </c:strRef>
          </c:tx>
          <c:spPr>
            <a:solidFill>
              <a:srgbClr val="ED7D31"/>
            </a:solidFill>
            <a:ln>
              <a:noFill/>
            </a:ln>
          </c:spPr>
          <c:invertIfNegative val="0"/>
          <c:dLbls>
            <c:spPr>
              <a:noFill/>
              <a:ln>
                <a:noFill/>
              </a:ln>
              <a:effectLst/>
            </c:spPr>
            <c:txPr>
              <a:bodyPr lIns="0" tIns="0" rIns="0" bIns="0"/>
              <a:lstStyle/>
              <a:p>
                <a:pPr marL="0" marR="0" indent="0" algn="ctr" defTabSz="914400" fontAlgn="auto" hangingPunct="1">
                  <a:lnSpc>
                    <a:spcPct val="100000"/>
                  </a:lnSpc>
                  <a:spcBef>
                    <a:spcPts val="0"/>
                  </a:spcBef>
                  <a:spcAft>
                    <a:spcPts val="0"/>
                  </a:spcAft>
                  <a:tabLst/>
                  <a:defRPr sz="900" b="0" i="0" u="none" strike="noStrike" kern="1200" baseline="0">
                    <a:solidFill>
                      <a:srgbClr val="404040"/>
                    </a:solidFill>
                    <a:latin typeface="Calibri"/>
                  </a:defRPr>
                </a:pPr>
                <a:endParaRPr lang="fr-FR"/>
              </a:p>
            </c:txPr>
            <c:showLegendKey val="0"/>
            <c:showVal val="1"/>
            <c:showCatName val="0"/>
            <c:showSerName val="0"/>
            <c:showPercent val="0"/>
            <c:showBubbleSize val="0"/>
            <c:separator>; </c:separator>
            <c:showLeaderLines val="0"/>
            <c:extLst>
              <c:ext xmlns:c15="http://schemas.microsoft.com/office/drawing/2012/chart" uri="{CE6537A1-D6FC-4f65-9D91-7224C49458BB}">
                <c15:spPr xmlns:c15="http://schemas.microsoft.com/office/drawing/2012/chart">
                  <a:prstGeom prst="rect">
                    <a:avLst/>
                  </a:prstGeom>
                </c15:spPr>
                <c15:showLeaderLines val="1"/>
              </c:ext>
            </c:extLst>
          </c:dLbls>
          <c:cat>
            <c:strRef>
              <c:f>'Chap 3 Graph 8'!$B$28:$B$31</c:f>
              <c:strCache>
                <c:ptCount val="4"/>
                <c:pt idx="0">
                  <c:v>Moins de 10%</c:v>
                </c:pt>
                <c:pt idx="1">
                  <c:v>Entre 10 et 25%</c:v>
                </c:pt>
                <c:pt idx="2">
                  <c:v>Entre 25 et 50%</c:v>
                </c:pt>
                <c:pt idx="3">
                  <c:v>Au moins 50%</c:v>
                </c:pt>
              </c:strCache>
            </c:strRef>
          </c:cat>
          <c:val>
            <c:numRef>
              <c:f>'Chap 3 Graph 8'!$D$28:$D$31</c:f>
              <c:numCache>
                <c:formatCode>0</c:formatCode>
                <c:ptCount val="4"/>
                <c:pt idx="0">
                  <c:v>14.5</c:v>
                </c:pt>
                <c:pt idx="1">
                  <c:v>22.4</c:v>
                </c:pt>
                <c:pt idx="2">
                  <c:v>26.9</c:v>
                </c:pt>
                <c:pt idx="3">
                  <c:v>36.299999999999997</c:v>
                </c:pt>
              </c:numCache>
            </c:numRef>
          </c:val>
          <c:extLst>
            <c:ext xmlns:c16="http://schemas.microsoft.com/office/drawing/2014/chart" uri="{C3380CC4-5D6E-409C-BE32-E72D297353CC}">
              <c16:uniqueId val="{00000001-BD80-4DA6-A598-32D13F3FB3AA}"/>
            </c:ext>
          </c:extLst>
        </c:ser>
        <c:ser>
          <c:idx val="2"/>
          <c:order val="2"/>
          <c:tx>
            <c:strRef>
              <c:f>'Chap 3 Graph 8'!$E$27</c:f>
              <c:strCache>
                <c:ptCount val="1"/>
                <c:pt idx="0">
                  <c:v>BRSA</c:v>
                </c:pt>
              </c:strCache>
            </c:strRef>
          </c:tx>
          <c:spPr>
            <a:solidFill>
              <a:srgbClr val="A5A5A5"/>
            </a:solidFill>
            <a:ln>
              <a:noFill/>
            </a:ln>
          </c:spPr>
          <c:invertIfNegative val="0"/>
          <c:dLbls>
            <c:spPr>
              <a:noFill/>
              <a:ln>
                <a:noFill/>
              </a:ln>
              <a:effectLst/>
            </c:spPr>
            <c:txPr>
              <a:bodyPr lIns="0" tIns="0" rIns="0" bIns="0"/>
              <a:lstStyle/>
              <a:p>
                <a:pPr marL="0" marR="0" indent="0" algn="ctr" defTabSz="914400" fontAlgn="auto" hangingPunct="1">
                  <a:lnSpc>
                    <a:spcPct val="100000"/>
                  </a:lnSpc>
                  <a:spcBef>
                    <a:spcPts val="0"/>
                  </a:spcBef>
                  <a:spcAft>
                    <a:spcPts val="0"/>
                  </a:spcAft>
                  <a:tabLst/>
                  <a:defRPr sz="900" b="0" i="0" u="none" strike="noStrike" kern="1200" baseline="0">
                    <a:solidFill>
                      <a:srgbClr val="404040"/>
                    </a:solidFill>
                    <a:latin typeface="Calibri"/>
                  </a:defRPr>
                </a:pPr>
                <a:endParaRPr lang="fr-FR"/>
              </a:p>
            </c:txPr>
            <c:showLegendKey val="0"/>
            <c:showVal val="1"/>
            <c:showCatName val="0"/>
            <c:showSerName val="0"/>
            <c:showPercent val="0"/>
            <c:showBubbleSize val="0"/>
            <c:separator>; </c:separator>
            <c:showLeaderLines val="0"/>
            <c:extLst>
              <c:ext xmlns:c15="http://schemas.microsoft.com/office/drawing/2012/chart" uri="{CE6537A1-D6FC-4f65-9D91-7224C49458BB}">
                <c15:spPr xmlns:c15="http://schemas.microsoft.com/office/drawing/2012/chart">
                  <a:prstGeom prst="rect">
                    <a:avLst/>
                  </a:prstGeom>
                </c15:spPr>
                <c15:showLeaderLines val="1"/>
              </c:ext>
            </c:extLst>
          </c:dLbls>
          <c:cat>
            <c:strRef>
              <c:f>'Chap 3 Graph 8'!$B$28:$B$31</c:f>
              <c:strCache>
                <c:ptCount val="4"/>
                <c:pt idx="0">
                  <c:v>Moins de 10%</c:v>
                </c:pt>
                <c:pt idx="1">
                  <c:v>Entre 10 et 25%</c:v>
                </c:pt>
                <c:pt idx="2">
                  <c:v>Entre 25 et 50%</c:v>
                </c:pt>
                <c:pt idx="3">
                  <c:v>Au moins 50%</c:v>
                </c:pt>
              </c:strCache>
            </c:strRef>
          </c:cat>
          <c:val>
            <c:numRef>
              <c:f>'Chap 3 Graph 8'!$E$28:$E$31</c:f>
              <c:numCache>
                <c:formatCode>0</c:formatCode>
                <c:ptCount val="4"/>
                <c:pt idx="0">
                  <c:v>24.6</c:v>
                </c:pt>
                <c:pt idx="1">
                  <c:v>26.7</c:v>
                </c:pt>
                <c:pt idx="2">
                  <c:v>25.8</c:v>
                </c:pt>
                <c:pt idx="3">
                  <c:v>22.9</c:v>
                </c:pt>
              </c:numCache>
            </c:numRef>
          </c:val>
          <c:extLst>
            <c:ext xmlns:c16="http://schemas.microsoft.com/office/drawing/2014/chart" uri="{C3380CC4-5D6E-409C-BE32-E72D297353CC}">
              <c16:uniqueId val="{00000002-BD80-4DA6-A598-32D13F3FB3AA}"/>
            </c:ext>
          </c:extLst>
        </c:ser>
        <c:dLbls>
          <c:showLegendKey val="0"/>
          <c:showVal val="0"/>
          <c:showCatName val="0"/>
          <c:showSerName val="0"/>
          <c:showPercent val="0"/>
          <c:showBubbleSize val="0"/>
        </c:dLbls>
        <c:gapWidth val="219"/>
        <c:overlap val="-27"/>
        <c:axId val="1707172223"/>
        <c:axId val="1707187199"/>
      </c:barChart>
      <c:valAx>
        <c:axId val="1707187199"/>
        <c:scaling>
          <c:orientation val="minMax"/>
        </c:scaling>
        <c:delete val="0"/>
        <c:axPos val="l"/>
        <c:majorGridlines>
          <c:spPr>
            <a:ln w="9528" cap="flat">
              <a:solidFill>
                <a:srgbClr val="D9D9D9"/>
              </a:solidFill>
              <a:prstDash val="solid"/>
              <a:round/>
            </a:ln>
          </c:spPr>
        </c:majorGridlines>
        <c:numFmt formatCode="0" sourceLinked="1"/>
        <c:majorTickMark val="none"/>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fr-FR"/>
          </a:p>
        </c:txPr>
        <c:crossAx val="1707172223"/>
        <c:crosses val="autoZero"/>
        <c:crossBetween val="between"/>
        <c:majorUnit val="10"/>
      </c:valAx>
      <c:catAx>
        <c:axId val="1707172223"/>
        <c:scaling>
          <c:orientation val="minMax"/>
        </c:scaling>
        <c:delete val="0"/>
        <c:axPos val="b"/>
        <c:numFmt formatCode="General" sourceLinked="1"/>
        <c:majorTickMark val="none"/>
        <c:minorTickMark val="none"/>
        <c:tickLblPos val="nextTo"/>
        <c:spPr>
          <a:no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fr-FR"/>
          </a:p>
        </c:txPr>
        <c:crossAx val="1707187199"/>
        <c:crosses val="autoZero"/>
        <c:auto val="1"/>
        <c:lblAlgn val="ctr"/>
        <c:lblOffset val="100"/>
        <c:noMultiLvlLbl val="0"/>
      </c:catAx>
      <c:spPr>
        <a:noFill/>
        <a:ln>
          <a:noFill/>
        </a:ln>
      </c:spPr>
    </c:plotArea>
    <c:legend>
      <c:legendPos val="b"/>
      <c:overlay val="0"/>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fr-FR"/>
        </a:p>
      </c:txPr>
    </c:legend>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fr-FR" sz="1000" b="0" i="0" u="none" strike="noStrike" kern="1200" baseline="0">
          <a:solidFill>
            <a:srgbClr val="000000"/>
          </a:solidFill>
          <a:latin typeface="Calibri"/>
        </a:defRPr>
      </a:pPr>
      <a:endParaRPr lang="fr-FR"/>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'Chap 3 Graph 8'!$C$46</c:f>
              <c:strCache>
                <c:ptCount val="1"/>
                <c:pt idx="0">
                  <c:v>Moins de 10%</c:v>
                </c:pt>
              </c:strCache>
            </c:strRef>
          </c:tx>
          <c:spPr>
            <a:solidFill>
              <a:srgbClr val="5B9BD5"/>
            </a:solidFill>
            <a:ln>
              <a:noFill/>
            </a:ln>
          </c:spPr>
          <c:invertIfNegative val="0"/>
          <c:dLbls>
            <c:spPr>
              <a:noFill/>
              <a:ln>
                <a:noFill/>
              </a:ln>
              <a:effectLst/>
            </c:spPr>
            <c:txPr>
              <a:bodyPr lIns="0" tIns="0" rIns="0" bIns="0"/>
              <a:lstStyle/>
              <a:p>
                <a:pPr marL="0" marR="0" indent="0" algn="ctr" defTabSz="914400" fontAlgn="auto" hangingPunct="1">
                  <a:lnSpc>
                    <a:spcPct val="100000"/>
                  </a:lnSpc>
                  <a:spcBef>
                    <a:spcPts val="0"/>
                  </a:spcBef>
                  <a:spcAft>
                    <a:spcPts val="0"/>
                  </a:spcAft>
                  <a:tabLst/>
                  <a:defRPr sz="900" b="0" i="0" u="none" strike="noStrike" kern="1200" baseline="0">
                    <a:solidFill>
                      <a:srgbClr val="404040"/>
                    </a:solidFill>
                    <a:latin typeface="Calibri"/>
                  </a:defRPr>
                </a:pPr>
                <a:endParaRPr lang="fr-FR"/>
              </a:p>
            </c:txPr>
            <c:showLegendKey val="0"/>
            <c:showVal val="1"/>
            <c:showCatName val="0"/>
            <c:showSerName val="0"/>
            <c:showPercent val="0"/>
            <c:showBubbleSize val="0"/>
            <c:separator>; </c:separator>
            <c:showLeaderLines val="0"/>
            <c:extLst>
              <c:ext xmlns:c15="http://schemas.microsoft.com/office/drawing/2012/chart" uri="{CE6537A1-D6FC-4f65-9D91-7224C49458BB}">
                <c15:spPr xmlns:c15="http://schemas.microsoft.com/office/drawing/2012/chart">
                  <a:prstGeom prst="rect">
                    <a:avLst/>
                  </a:prstGeom>
                </c15:spPr>
                <c15:showLeaderLines val="1"/>
              </c:ext>
            </c:extLst>
          </c:dLbls>
          <c:cat>
            <c:strRef>
              <c:f>'Chap 3 Graph 8'!$B$47:$B$54</c:f>
              <c:strCache>
                <c:ptCount val="8"/>
                <c:pt idx="0">
                  <c:v>Femme seule avec enfant</c:v>
                </c:pt>
                <c:pt idx="1">
                  <c:v>Etranger</c:v>
                </c:pt>
                <c:pt idx="2">
                  <c:v>Faible niveau de diplôme</c:v>
                </c:pt>
                <c:pt idx="3">
                  <c:v>Residant en zone rurale</c:v>
                </c:pt>
                <c:pt idx="4">
                  <c:v>Jeune de moins de 25 ans</c:v>
                </c:pt>
                <c:pt idx="5">
                  <c:v>Jeune entre 25 et 29 ans</c:v>
                </c:pt>
                <c:pt idx="6">
                  <c:v>Senior d'au moins 60 ans</c:v>
                </c:pt>
                <c:pt idx="7">
                  <c:v>Résidant en QPV</c:v>
                </c:pt>
              </c:strCache>
            </c:strRef>
          </c:cat>
          <c:val>
            <c:numRef>
              <c:f>'Chap 3 Graph 8'!$C$47:$C$54</c:f>
              <c:numCache>
                <c:formatCode>0</c:formatCode>
                <c:ptCount val="8"/>
                <c:pt idx="0">
                  <c:v>21.165292364666701</c:v>
                </c:pt>
                <c:pt idx="1">
                  <c:v>23.703947047291901</c:v>
                </c:pt>
                <c:pt idx="2">
                  <c:v>22.869298297301501</c:v>
                </c:pt>
                <c:pt idx="3">
                  <c:v>30.640456044273002</c:v>
                </c:pt>
                <c:pt idx="4">
                  <c:v>29.949509378059599</c:v>
                </c:pt>
                <c:pt idx="5">
                  <c:v>33.678102963776901</c:v>
                </c:pt>
                <c:pt idx="6">
                  <c:v>33.677767658697498</c:v>
                </c:pt>
                <c:pt idx="7">
                  <c:v>21.074633941319199</c:v>
                </c:pt>
              </c:numCache>
            </c:numRef>
          </c:val>
          <c:extLst>
            <c:ext xmlns:c16="http://schemas.microsoft.com/office/drawing/2014/chart" uri="{C3380CC4-5D6E-409C-BE32-E72D297353CC}">
              <c16:uniqueId val="{00000000-B42D-489F-A3B3-72EA42126122}"/>
            </c:ext>
          </c:extLst>
        </c:ser>
        <c:ser>
          <c:idx val="1"/>
          <c:order val="1"/>
          <c:tx>
            <c:strRef>
              <c:f>'Chap 3 Graph 8'!$D$46</c:f>
              <c:strCache>
                <c:ptCount val="1"/>
                <c:pt idx="0">
                  <c:v>Entre 10 et 25%</c:v>
                </c:pt>
              </c:strCache>
            </c:strRef>
          </c:tx>
          <c:spPr>
            <a:solidFill>
              <a:srgbClr val="ED7D31"/>
            </a:solidFill>
            <a:ln>
              <a:noFill/>
            </a:ln>
          </c:spPr>
          <c:invertIfNegative val="0"/>
          <c:dLbls>
            <c:spPr>
              <a:noFill/>
              <a:ln>
                <a:noFill/>
              </a:ln>
              <a:effectLst/>
            </c:spPr>
            <c:txPr>
              <a:bodyPr lIns="0" tIns="0" rIns="0" bIns="0"/>
              <a:lstStyle/>
              <a:p>
                <a:pPr marL="0" marR="0" indent="0" algn="ctr" defTabSz="914400" fontAlgn="auto" hangingPunct="1">
                  <a:lnSpc>
                    <a:spcPct val="100000"/>
                  </a:lnSpc>
                  <a:spcBef>
                    <a:spcPts val="0"/>
                  </a:spcBef>
                  <a:spcAft>
                    <a:spcPts val="0"/>
                  </a:spcAft>
                  <a:tabLst/>
                  <a:defRPr sz="900" b="0" i="0" u="none" strike="noStrike" kern="1200" baseline="0">
                    <a:solidFill>
                      <a:srgbClr val="404040"/>
                    </a:solidFill>
                    <a:latin typeface="Calibri"/>
                  </a:defRPr>
                </a:pPr>
                <a:endParaRPr lang="fr-FR"/>
              </a:p>
            </c:txPr>
            <c:showLegendKey val="0"/>
            <c:showVal val="1"/>
            <c:showCatName val="0"/>
            <c:showSerName val="0"/>
            <c:showPercent val="0"/>
            <c:showBubbleSize val="0"/>
            <c:separator>; </c:separator>
            <c:showLeaderLines val="0"/>
            <c:extLst>
              <c:ext xmlns:c15="http://schemas.microsoft.com/office/drawing/2012/chart" uri="{CE6537A1-D6FC-4f65-9D91-7224C49458BB}">
                <c15:spPr xmlns:c15="http://schemas.microsoft.com/office/drawing/2012/chart">
                  <a:prstGeom prst="rect">
                    <a:avLst/>
                  </a:prstGeom>
                </c15:spPr>
                <c15:showLeaderLines val="1"/>
              </c:ext>
            </c:extLst>
          </c:dLbls>
          <c:cat>
            <c:strRef>
              <c:f>'Chap 3 Graph 8'!$B$47:$B$54</c:f>
              <c:strCache>
                <c:ptCount val="8"/>
                <c:pt idx="0">
                  <c:v>Femme seule avec enfant</c:v>
                </c:pt>
                <c:pt idx="1">
                  <c:v>Etranger</c:v>
                </c:pt>
                <c:pt idx="2">
                  <c:v>Faible niveau de diplôme</c:v>
                </c:pt>
                <c:pt idx="3">
                  <c:v>Residant en zone rurale</c:v>
                </c:pt>
                <c:pt idx="4">
                  <c:v>Jeune de moins de 25 ans</c:v>
                </c:pt>
                <c:pt idx="5">
                  <c:v>Jeune entre 25 et 29 ans</c:v>
                </c:pt>
                <c:pt idx="6">
                  <c:v>Senior d'au moins 60 ans</c:v>
                </c:pt>
                <c:pt idx="7">
                  <c:v>Résidant en QPV</c:v>
                </c:pt>
              </c:strCache>
            </c:strRef>
          </c:cat>
          <c:val>
            <c:numRef>
              <c:f>'Chap 3 Graph 8'!$D$47:$D$54</c:f>
              <c:numCache>
                <c:formatCode>0</c:formatCode>
                <c:ptCount val="8"/>
                <c:pt idx="0">
                  <c:v>29.805258771402901</c:v>
                </c:pt>
                <c:pt idx="1">
                  <c:v>33.461316023157003</c:v>
                </c:pt>
                <c:pt idx="2">
                  <c:v>29.789452173661299</c:v>
                </c:pt>
                <c:pt idx="3">
                  <c:v>37.516010055745802</c:v>
                </c:pt>
                <c:pt idx="4">
                  <c:v>30.4038633678684</c:v>
                </c:pt>
                <c:pt idx="5">
                  <c:v>32.159407902335801</c:v>
                </c:pt>
                <c:pt idx="6">
                  <c:v>27.624393864579702</c:v>
                </c:pt>
                <c:pt idx="7">
                  <c:v>27.7341490141057</c:v>
                </c:pt>
              </c:numCache>
            </c:numRef>
          </c:val>
          <c:extLst>
            <c:ext xmlns:c16="http://schemas.microsoft.com/office/drawing/2014/chart" uri="{C3380CC4-5D6E-409C-BE32-E72D297353CC}">
              <c16:uniqueId val="{00000001-B42D-489F-A3B3-72EA42126122}"/>
            </c:ext>
          </c:extLst>
        </c:ser>
        <c:ser>
          <c:idx val="2"/>
          <c:order val="2"/>
          <c:tx>
            <c:strRef>
              <c:f>'Chap 3 Graph 8'!$E$46</c:f>
              <c:strCache>
                <c:ptCount val="1"/>
                <c:pt idx="0">
                  <c:v>Entre 25 et 50%</c:v>
                </c:pt>
              </c:strCache>
            </c:strRef>
          </c:tx>
          <c:spPr>
            <a:solidFill>
              <a:srgbClr val="A5A5A5"/>
            </a:solidFill>
            <a:ln>
              <a:noFill/>
            </a:ln>
          </c:spPr>
          <c:invertIfNegative val="0"/>
          <c:dLbls>
            <c:spPr>
              <a:noFill/>
              <a:ln>
                <a:noFill/>
              </a:ln>
              <a:effectLst/>
            </c:spPr>
            <c:txPr>
              <a:bodyPr lIns="0" tIns="0" rIns="0" bIns="0"/>
              <a:lstStyle/>
              <a:p>
                <a:pPr marL="0" marR="0" indent="0" algn="ctr" defTabSz="914400" fontAlgn="auto" hangingPunct="1">
                  <a:lnSpc>
                    <a:spcPct val="100000"/>
                  </a:lnSpc>
                  <a:spcBef>
                    <a:spcPts val="0"/>
                  </a:spcBef>
                  <a:spcAft>
                    <a:spcPts val="0"/>
                  </a:spcAft>
                  <a:tabLst/>
                  <a:defRPr sz="900" b="0" i="0" u="none" strike="noStrike" kern="1200" baseline="0">
                    <a:solidFill>
                      <a:srgbClr val="404040"/>
                    </a:solidFill>
                    <a:latin typeface="Calibri"/>
                  </a:defRPr>
                </a:pPr>
                <a:endParaRPr lang="fr-FR"/>
              </a:p>
            </c:txPr>
            <c:showLegendKey val="0"/>
            <c:showVal val="1"/>
            <c:showCatName val="0"/>
            <c:showSerName val="0"/>
            <c:showPercent val="0"/>
            <c:showBubbleSize val="0"/>
            <c:separator>; </c:separator>
            <c:showLeaderLines val="0"/>
            <c:extLst>
              <c:ext xmlns:c15="http://schemas.microsoft.com/office/drawing/2012/chart" uri="{CE6537A1-D6FC-4f65-9D91-7224C49458BB}">
                <c15:spPr xmlns:c15="http://schemas.microsoft.com/office/drawing/2012/chart">
                  <a:prstGeom prst="rect">
                    <a:avLst/>
                  </a:prstGeom>
                </c15:spPr>
                <c15:showLeaderLines val="1"/>
              </c:ext>
            </c:extLst>
          </c:dLbls>
          <c:cat>
            <c:strRef>
              <c:f>'Chap 3 Graph 8'!$B$47:$B$54</c:f>
              <c:strCache>
                <c:ptCount val="8"/>
                <c:pt idx="0">
                  <c:v>Femme seule avec enfant</c:v>
                </c:pt>
                <c:pt idx="1">
                  <c:v>Etranger</c:v>
                </c:pt>
                <c:pt idx="2">
                  <c:v>Faible niveau de diplôme</c:v>
                </c:pt>
                <c:pt idx="3">
                  <c:v>Residant en zone rurale</c:v>
                </c:pt>
                <c:pt idx="4">
                  <c:v>Jeune de moins de 25 ans</c:v>
                </c:pt>
                <c:pt idx="5">
                  <c:v>Jeune entre 25 et 29 ans</c:v>
                </c:pt>
                <c:pt idx="6">
                  <c:v>Senior d'au moins 60 ans</c:v>
                </c:pt>
                <c:pt idx="7">
                  <c:v>Résidant en QPV</c:v>
                </c:pt>
              </c:strCache>
            </c:strRef>
          </c:cat>
          <c:val>
            <c:numRef>
              <c:f>'Chap 3 Graph 8'!$E$47:$E$54</c:f>
              <c:numCache>
                <c:formatCode>0</c:formatCode>
                <c:ptCount val="8"/>
                <c:pt idx="0">
                  <c:v>33.599874229542102</c:v>
                </c:pt>
                <c:pt idx="1">
                  <c:v>29.278611144940999</c:v>
                </c:pt>
                <c:pt idx="2">
                  <c:v>27.487303469057998</c:v>
                </c:pt>
                <c:pt idx="3">
                  <c:v>17.103324354297499</c:v>
                </c:pt>
                <c:pt idx="4">
                  <c:v>28.958032537371398</c:v>
                </c:pt>
                <c:pt idx="5">
                  <c:v>21.774470220521199</c:v>
                </c:pt>
                <c:pt idx="6">
                  <c:v>13.154994549022501</c:v>
                </c:pt>
                <c:pt idx="7">
                  <c:v>32.291765278187398</c:v>
                </c:pt>
              </c:numCache>
            </c:numRef>
          </c:val>
          <c:extLst>
            <c:ext xmlns:c16="http://schemas.microsoft.com/office/drawing/2014/chart" uri="{C3380CC4-5D6E-409C-BE32-E72D297353CC}">
              <c16:uniqueId val="{00000002-B42D-489F-A3B3-72EA42126122}"/>
            </c:ext>
          </c:extLst>
        </c:ser>
        <c:ser>
          <c:idx val="3"/>
          <c:order val="3"/>
          <c:tx>
            <c:strRef>
              <c:f>'Chap 3 Graph 8'!$F$46</c:f>
              <c:strCache>
                <c:ptCount val="1"/>
                <c:pt idx="0">
                  <c:v>Au moins 50%</c:v>
                </c:pt>
              </c:strCache>
            </c:strRef>
          </c:tx>
          <c:spPr>
            <a:solidFill>
              <a:srgbClr val="FFC000"/>
            </a:solidFill>
            <a:ln>
              <a:noFill/>
            </a:ln>
          </c:spPr>
          <c:invertIfNegative val="0"/>
          <c:dLbls>
            <c:spPr>
              <a:noFill/>
              <a:ln>
                <a:noFill/>
              </a:ln>
              <a:effectLst/>
            </c:spPr>
            <c:txPr>
              <a:bodyPr lIns="0" tIns="0" rIns="0" bIns="0"/>
              <a:lstStyle/>
              <a:p>
                <a:pPr marL="0" marR="0" indent="0" algn="ctr" defTabSz="914400" fontAlgn="auto" hangingPunct="1">
                  <a:lnSpc>
                    <a:spcPct val="100000"/>
                  </a:lnSpc>
                  <a:spcBef>
                    <a:spcPts val="0"/>
                  </a:spcBef>
                  <a:spcAft>
                    <a:spcPts val="0"/>
                  </a:spcAft>
                  <a:tabLst/>
                  <a:defRPr sz="900" b="0" i="0" u="none" strike="noStrike" kern="1200" baseline="0">
                    <a:solidFill>
                      <a:srgbClr val="404040"/>
                    </a:solidFill>
                    <a:latin typeface="Calibri"/>
                  </a:defRPr>
                </a:pPr>
                <a:endParaRPr lang="fr-FR"/>
              </a:p>
            </c:txPr>
            <c:showLegendKey val="0"/>
            <c:showVal val="1"/>
            <c:showCatName val="0"/>
            <c:showSerName val="0"/>
            <c:showPercent val="0"/>
            <c:showBubbleSize val="0"/>
            <c:separator>; </c:separator>
            <c:showLeaderLines val="0"/>
            <c:extLst>
              <c:ext xmlns:c15="http://schemas.microsoft.com/office/drawing/2012/chart" uri="{CE6537A1-D6FC-4f65-9D91-7224C49458BB}">
                <c15:spPr xmlns:c15="http://schemas.microsoft.com/office/drawing/2012/chart">
                  <a:prstGeom prst="rect">
                    <a:avLst/>
                  </a:prstGeom>
                </c15:spPr>
                <c15:showLeaderLines val="1"/>
              </c:ext>
            </c:extLst>
          </c:dLbls>
          <c:cat>
            <c:strRef>
              <c:f>'Chap 3 Graph 8'!$B$47:$B$54</c:f>
              <c:strCache>
                <c:ptCount val="8"/>
                <c:pt idx="0">
                  <c:v>Femme seule avec enfant</c:v>
                </c:pt>
                <c:pt idx="1">
                  <c:v>Etranger</c:v>
                </c:pt>
                <c:pt idx="2">
                  <c:v>Faible niveau de diplôme</c:v>
                </c:pt>
                <c:pt idx="3">
                  <c:v>Residant en zone rurale</c:v>
                </c:pt>
                <c:pt idx="4">
                  <c:v>Jeune de moins de 25 ans</c:v>
                </c:pt>
                <c:pt idx="5">
                  <c:v>Jeune entre 25 et 29 ans</c:v>
                </c:pt>
                <c:pt idx="6">
                  <c:v>Senior d'au moins 60 ans</c:v>
                </c:pt>
                <c:pt idx="7">
                  <c:v>Résidant en QPV</c:v>
                </c:pt>
              </c:strCache>
            </c:strRef>
          </c:cat>
          <c:val>
            <c:numRef>
              <c:f>'Chap 3 Graph 8'!$F$47:$F$54</c:f>
              <c:numCache>
                <c:formatCode>0</c:formatCode>
                <c:ptCount val="8"/>
                <c:pt idx="0">
                  <c:v>15.429574634388301</c:v>
                </c:pt>
                <c:pt idx="1">
                  <c:v>13.556125784610099</c:v>
                </c:pt>
                <c:pt idx="2">
                  <c:v>19.8539460599793</c:v>
                </c:pt>
                <c:pt idx="3">
                  <c:v>14.740209545683699</c:v>
                </c:pt>
                <c:pt idx="4">
                  <c:v>10.688594716700599</c:v>
                </c:pt>
                <c:pt idx="5">
                  <c:v>12.3880189133661</c:v>
                </c:pt>
                <c:pt idx="6">
                  <c:v>25.5428439277003</c:v>
                </c:pt>
                <c:pt idx="7">
                  <c:v>18.899451766387699</c:v>
                </c:pt>
              </c:numCache>
            </c:numRef>
          </c:val>
          <c:extLst>
            <c:ext xmlns:c16="http://schemas.microsoft.com/office/drawing/2014/chart" uri="{C3380CC4-5D6E-409C-BE32-E72D297353CC}">
              <c16:uniqueId val="{00000003-B42D-489F-A3B3-72EA42126122}"/>
            </c:ext>
          </c:extLst>
        </c:ser>
        <c:dLbls>
          <c:showLegendKey val="0"/>
          <c:showVal val="0"/>
          <c:showCatName val="0"/>
          <c:showSerName val="0"/>
          <c:showPercent val="0"/>
          <c:showBubbleSize val="0"/>
        </c:dLbls>
        <c:gapWidth val="219"/>
        <c:overlap val="100"/>
        <c:axId val="1870147743"/>
        <c:axId val="1870146495"/>
      </c:barChart>
      <c:valAx>
        <c:axId val="1870146495"/>
        <c:scaling>
          <c:orientation val="minMax"/>
          <c:max val="100"/>
        </c:scaling>
        <c:delete val="0"/>
        <c:axPos val="l"/>
        <c:majorGridlines>
          <c:spPr>
            <a:ln w="9528" cap="flat">
              <a:solidFill>
                <a:srgbClr val="D9D9D9"/>
              </a:solidFill>
              <a:prstDash val="solid"/>
              <a:round/>
            </a:ln>
          </c:spPr>
        </c:majorGridlines>
        <c:numFmt formatCode="0" sourceLinked="1"/>
        <c:majorTickMark val="none"/>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fr-FR"/>
          </a:p>
        </c:txPr>
        <c:crossAx val="1870147743"/>
        <c:crosses val="autoZero"/>
        <c:crossBetween val="between"/>
        <c:majorUnit val="20"/>
      </c:valAx>
      <c:catAx>
        <c:axId val="1870147743"/>
        <c:scaling>
          <c:orientation val="minMax"/>
        </c:scaling>
        <c:delete val="0"/>
        <c:axPos val="b"/>
        <c:numFmt formatCode="General" sourceLinked="1"/>
        <c:majorTickMark val="none"/>
        <c:minorTickMark val="none"/>
        <c:tickLblPos val="nextTo"/>
        <c:spPr>
          <a:no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fr-FR"/>
          </a:p>
        </c:txPr>
        <c:crossAx val="1870146495"/>
        <c:crosses val="autoZero"/>
        <c:auto val="1"/>
        <c:lblAlgn val="ctr"/>
        <c:lblOffset val="100"/>
        <c:noMultiLvlLbl val="0"/>
      </c:catAx>
      <c:spPr>
        <a:noFill/>
        <a:ln>
          <a:noFill/>
        </a:ln>
      </c:spPr>
    </c:plotArea>
    <c:legend>
      <c:legendPos val="b"/>
      <c:overlay val="0"/>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fr-FR"/>
        </a:p>
      </c:txPr>
    </c:legend>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fr-FR" sz="1000" b="0" i="0" u="none" strike="noStrike" kern="1200" baseline="0">
          <a:solidFill>
            <a:srgbClr val="000000"/>
          </a:solidFill>
          <a:latin typeface="Calibri"/>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2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3" Type="http://schemas.openxmlformats.org/officeDocument/2006/relationships/chart" Target="../charts/chart12.xml"/><Relationship Id="rId2" Type="http://schemas.openxmlformats.org/officeDocument/2006/relationships/chart" Target="../charts/chart11.xml"/><Relationship Id="rId1" Type="http://schemas.openxmlformats.org/officeDocument/2006/relationships/chart" Target="../charts/chart10.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13.xml.rels><?xml version="1.0" encoding="UTF-8" standalone="yes"?>
<Relationships xmlns="http://schemas.openxmlformats.org/package/2006/relationships"><Relationship Id="rId1" Type="http://schemas.openxmlformats.org/officeDocument/2006/relationships/image" Target="../media/image2.png"/></Relationships>
</file>

<file path=xl/drawings/_rels/drawing14.xml.rels><?xml version="1.0" encoding="UTF-8" standalone="yes"?>
<Relationships xmlns="http://schemas.openxmlformats.org/package/2006/relationships"><Relationship Id="rId1" Type="http://schemas.openxmlformats.org/officeDocument/2006/relationships/image" Target="../media/image3.png"/></Relationships>
</file>

<file path=xl/drawings/_rels/drawing15.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18.xml.rels><?xml version="1.0" encoding="UTF-8" standalone="yes"?>
<Relationships xmlns="http://schemas.openxmlformats.org/package/2006/relationships"><Relationship Id="rId1"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9525</xdr:colOff>
      <xdr:row>13</xdr:row>
      <xdr:rowOff>180975</xdr:rowOff>
    </xdr:from>
    <xdr:to>
      <xdr:col>4</xdr:col>
      <xdr:colOff>361950</xdr:colOff>
      <xdr:row>28</xdr:row>
      <xdr:rowOff>66675</xdr:rowOff>
    </xdr:to>
    <xdr:graphicFrame macro="">
      <xdr:nvGraphicFramePr>
        <xdr:cNvPr id="9" name="Graphique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oneCellAnchor>
    <xdr:from>
      <xdr:col>1</xdr:col>
      <xdr:colOff>1609725</xdr:colOff>
      <xdr:row>11</xdr:row>
      <xdr:rowOff>3</xdr:rowOff>
    </xdr:from>
    <xdr:ext cx="5838828" cy="3133721"/>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oneCellAnchor>
    <xdr:from>
      <xdr:col>1</xdr:col>
      <xdr:colOff>47622</xdr:colOff>
      <xdr:row>48</xdr:row>
      <xdr:rowOff>19051</xdr:rowOff>
    </xdr:from>
    <xdr:ext cx="5210178" cy="2990844"/>
    <xdr:graphicFrame macro="">
      <xdr:nvGraphicFramePr>
        <xdr:cNvPr id="3"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oneCellAnchor>
    <xdr:from>
      <xdr:col>6</xdr:col>
      <xdr:colOff>166682</xdr:colOff>
      <xdr:row>48</xdr:row>
      <xdr:rowOff>19049</xdr:rowOff>
    </xdr:from>
    <xdr:ext cx="4852993" cy="2990851"/>
    <xdr:graphicFrame macro="">
      <xdr:nvGraphicFramePr>
        <xdr:cNvPr id="4" name="Graphique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oneCellAnchor>
</xdr:wsDr>
</file>

<file path=xl/drawings/drawing11.xml><?xml version="1.0" encoding="utf-8"?>
<xdr:wsDr xmlns:xdr="http://schemas.openxmlformats.org/drawingml/2006/spreadsheetDrawing" xmlns:a="http://schemas.openxmlformats.org/drawingml/2006/main">
  <xdr:twoCellAnchor>
    <xdr:from>
      <xdr:col>9</xdr:col>
      <xdr:colOff>271462</xdr:colOff>
      <xdr:row>1</xdr:row>
      <xdr:rowOff>0</xdr:rowOff>
    </xdr:from>
    <xdr:to>
      <xdr:col>17</xdr:col>
      <xdr:colOff>638175</xdr:colOff>
      <xdr:row>23</xdr:row>
      <xdr:rowOff>142875</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447675</xdr:colOff>
      <xdr:row>24</xdr:row>
      <xdr:rowOff>142875</xdr:rowOff>
    </xdr:from>
    <xdr:to>
      <xdr:col>12</xdr:col>
      <xdr:colOff>276225</xdr:colOff>
      <xdr:row>28</xdr:row>
      <xdr:rowOff>114300</xdr:rowOff>
    </xdr:to>
    <xdr:sp macro="" textlink="">
      <xdr:nvSpPr>
        <xdr:cNvPr id="3" name="ZoneTexte 2"/>
        <xdr:cNvSpPr txBox="1"/>
      </xdr:nvSpPr>
      <xdr:spPr>
        <a:xfrm>
          <a:off x="447675" y="5286375"/>
          <a:ext cx="8972550" cy="733425"/>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900" b="1" i="0" u="sng" strike="noStrike">
              <a:solidFill>
                <a:schemeClr val="dk1"/>
              </a:solidFill>
              <a:effectLst/>
              <a:latin typeface="+mn-lt"/>
              <a:ea typeface="+mn-ea"/>
              <a:cs typeface="+mn-cs"/>
            </a:rPr>
            <a:t>Source :</a:t>
          </a:r>
          <a:r>
            <a:rPr lang="fr-FR" sz="900"/>
            <a:t> </a:t>
          </a:r>
          <a:r>
            <a:rPr lang="fr-FR" sz="900" b="0" i="0" u="none" strike="noStrike">
              <a:solidFill>
                <a:schemeClr val="dk1"/>
              </a:solidFill>
              <a:effectLst/>
              <a:latin typeface="+mn-lt"/>
              <a:ea typeface="+mn-ea"/>
              <a:cs typeface="+mn-cs"/>
            </a:rPr>
            <a:t> </a:t>
          </a:r>
          <a:r>
            <a:rPr lang="fr-FR" sz="900"/>
            <a:t> </a:t>
          </a:r>
          <a:r>
            <a:rPr lang="fr-FR" sz="900" b="0" i="0" u="none" strike="noStrike">
              <a:solidFill>
                <a:schemeClr val="dk1"/>
              </a:solidFill>
              <a:effectLst/>
              <a:latin typeface="+mn-lt"/>
              <a:ea typeface="+mn-ea"/>
              <a:cs typeface="+mn-cs"/>
            </a:rPr>
            <a:t> </a:t>
          </a:r>
          <a:r>
            <a:rPr lang="fr-FR" sz="900"/>
            <a:t> </a:t>
          </a:r>
          <a:r>
            <a:rPr lang="fr-FR" sz="900" b="0" i="0" u="none" strike="noStrike">
              <a:solidFill>
                <a:schemeClr val="dk1"/>
              </a:solidFill>
              <a:effectLst/>
              <a:latin typeface="+mn-lt"/>
              <a:ea typeface="+mn-ea"/>
              <a:cs typeface="+mn-cs"/>
            </a:rPr>
            <a:t> </a:t>
          </a:r>
          <a:r>
            <a:rPr lang="fr-FR" sz="900"/>
            <a:t> </a:t>
          </a:r>
          <a:r>
            <a:rPr lang="fr-FR" sz="900" b="0" i="0" u="none" strike="noStrike">
              <a:solidFill>
                <a:schemeClr val="dk1"/>
              </a:solidFill>
              <a:effectLst/>
              <a:latin typeface="+mn-lt"/>
              <a:ea typeface="+mn-ea"/>
              <a:cs typeface="+mn-cs"/>
            </a:rPr>
            <a:t> </a:t>
          </a:r>
          <a:r>
            <a:rPr lang="fr-FR" sz="900"/>
            <a:t> </a:t>
          </a:r>
          <a:r>
            <a:rPr lang="fr-FR" sz="900" b="0" i="0" u="none" strike="noStrike">
              <a:solidFill>
                <a:schemeClr val="dk1"/>
              </a:solidFill>
              <a:effectLst/>
              <a:latin typeface="+mn-lt"/>
              <a:ea typeface="+mn-ea"/>
              <a:cs typeface="+mn-cs"/>
            </a:rPr>
            <a:t> </a:t>
          </a:r>
          <a:r>
            <a:rPr lang="fr-FR" sz="900"/>
            <a:t> </a:t>
          </a:r>
          <a:r>
            <a:rPr lang="fr-FR" sz="900" b="0" i="0" u="none" strike="noStrike">
              <a:solidFill>
                <a:schemeClr val="dk1"/>
              </a:solidFill>
              <a:effectLst/>
              <a:latin typeface="+mn-lt"/>
              <a:ea typeface="+mn-ea"/>
              <a:cs typeface="+mn-cs"/>
            </a:rPr>
            <a:t> </a:t>
          </a:r>
          <a:r>
            <a:rPr lang="fr-FR" sz="900"/>
            <a:t> </a:t>
          </a:r>
          <a:r>
            <a:rPr lang="fr-FR" sz="900" b="0" i="0" u="none" strike="noStrike">
              <a:solidFill>
                <a:schemeClr val="dk1"/>
              </a:solidFill>
              <a:effectLst/>
              <a:latin typeface="+mn-lt"/>
              <a:ea typeface="+mn-ea"/>
              <a:cs typeface="+mn-cs"/>
            </a:rPr>
            <a:t> </a:t>
          </a:r>
          <a:r>
            <a:rPr lang="fr-FR" sz="900"/>
            <a:t> </a:t>
          </a:r>
          <a:r>
            <a:rPr lang="fr-FR" sz="900" b="0" i="0" u="none" strike="noStrike">
              <a:solidFill>
                <a:schemeClr val="dk1"/>
              </a:solidFill>
              <a:effectLst/>
              <a:latin typeface="+mn-lt"/>
              <a:ea typeface="+mn-ea"/>
              <a:cs typeface="+mn-cs"/>
            </a:rPr>
            <a:t> </a:t>
          </a:r>
          <a:r>
            <a:rPr lang="fr-FR" sz="900"/>
            <a:t> </a:t>
          </a:r>
          <a:r>
            <a:rPr lang="fr-FR" sz="900" b="0" i="0" u="none" strike="noStrike">
              <a:solidFill>
                <a:schemeClr val="dk1"/>
              </a:solidFill>
              <a:effectLst/>
              <a:latin typeface="+mn-lt"/>
              <a:ea typeface="+mn-ea"/>
              <a:cs typeface="+mn-cs"/>
            </a:rPr>
            <a:t> </a:t>
          </a:r>
          <a:r>
            <a:rPr lang="fr-FR" sz="900"/>
            <a:t> </a:t>
          </a:r>
          <a:r>
            <a:rPr lang="fr-FR" sz="900" b="0" i="0" u="none" strike="noStrike">
              <a:solidFill>
                <a:schemeClr val="dk1"/>
              </a:solidFill>
              <a:effectLst/>
              <a:latin typeface="+mn-lt"/>
              <a:ea typeface="+mn-ea"/>
              <a:cs typeface="+mn-cs"/>
            </a:rPr>
            <a:t> </a:t>
          </a:r>
          <a:r>
            <a:rPr lang="fr-FR" sz="900"/>
            <a:t> </a:t>
          </a:r>
          <a:r>
            <a:rPr lang="fr-FR" sz="900" b="0" i="0" u="none" strike="noStrike">
              <a:solidFill>
                <a:schemeClr val="dk1"/>
              </a:solidFill>
              <a:effectLst/>
              <a:latin typeface="+mn-lt"/>
              <a:ea typeface="+mn-ea"/>
              <a:cs typeface="+mn-cs"/>
            </a:rPr>
            <a:t> </a:t>
          </a:r>
          <a:r>
            <a:rPr lang="fr-FR" sz="900"/>
            <a:t> </a:t>
          </a:r>
          <a:r>
            <a:rPr lang="fr-FR" sz="900" b="0" i="0" u="none" strike="noStrike">
              <a:solidFill>
                <a:schemeClr val="dk1"/>
              </a:solidFill>
              <a:effectLst/>
              <a:latin typeface="+mn-lt"/>
              <a:ea typeface="+mn-ea"/>
              <a:cs typeface="+mn-cs"/>
            </a:rPr>
            <a:t> </a:t>
          </a:r>
          <a:r>
            <a:rPr lang="fr-FR" sz="900"/>
            <a:t> </a:t>
          </a:r>
          <a:r>
            <a:rPr lang="fr-FR" sz="900" b="0" i="0" u="none" strike="noStrike">
              <a:solidFill>
                <a:schemeClr val="dk1"/>
              </a:solidFill>
              <a:effectLst/>
              <a:latin typeface="+mn-lt"/>
              <a:ea typeface="+mn-ea"/>
              <a:cs typeface="+mn-cs"/>
            </a:rPr>
            <a:t> </a:t>
          </a:r>
          <a:r>
            <a:rPr lang="fr-FR" sz="900"/>
            <a:t> </a:t>
          </a:r>
        </a:p>
        <a:p>
          <a:r>
            <a:rPr lang="fr-FR" sz="900" b="1" i="0" u="none" strike="noStrike">
              <a:solidFill>
                <a:schemeClr val="dk1"/>
              </a:solidFill>
              <a:effectLst/>
              <a:latin typeface="+mn-lt"/>
              <a:ea typeface="+mn-ea"/>
              <a:cs typeface="+mn-cs"/>
            </a:rPr>
            <a:t>France Stratégie / Dispositifs universel de soutien au revenu des ménages modestes : protection contre la pauvreté et incitation à l'activité depuis 2000. Une analyse sur cas-types.</a:t>
          </a:r>
          <a:r>
            <a:rPr lang="fr-FR" sz="900"/>
            <a:t> </a:t>
          </a:r>
        </a:p>
        <a:p>
          <a:r>
            <a:rPr lang="fr-FR" sz="900" b="1" i="0" u="none" strike="noStrike">
              <a:solidFill>
                <a:schemeClr val="dk1"/>
              </a:solidFill>
              <a:effectLst/>
              <a:latin typeface="+mn-lt"/>
              <a:ea typeface="+mn-ea"/>
              <a:cs typeface="+mn-cs"/>
            </a:rPr>
            <a:t>Gaston Vermersch / Piere-Yves Cusset. </a:t>
          </a:r>
        </a:p>
        <a:p>
          <a:r>
            <a:rPr lang="fr-FR" sz="900" b="1" i="0" u="none" strike="noStrike">
              <a:solidFill>
                <a:schemeClr val="dk1"/>
              </a:solidFill>
              <a:effectLst/>
              <a:latin typeface="+mn-lt"/>
              <a:ea typeface="+mn-ea"/>
              <a:cs typeface="+mn-cs"/>
            </a:rPr>
            <a:t>Document de travail N°2019-09 décembre</a:t>
          </a:r>
          <a:r>
            <a:rPr lang="fr-FR" sz="900"/>
            <a:t> </a:t>
          </a:r>
          <a:r>
            <a:rPr lang="fr-FR" sz="900" b="0" i="0" u="none" strike="noStrike">
              <a:solidFill>
                <a:schemeClr val="dk1"/>
              </a:solidFill>
              <a:effectLst/>
              <a:latin typeface="+mn-lt"/>
              <a:ea typeface="+mn-ea"/>
              <a:cs typeface="+mn-cs"/>
            </a:rPr>
            <a:t> </a:t>
          </a:r>
          <a:r>
            <a:rPr lang="fr-FR" sz="900"/>
            <a:t> </a:t>
          </a:r>
          <a:r>
            <a:rPr lang="fr-FR" sz="900" b="1" i="0" u="none" strike="noStrike">
              <a:solidFill>
                <a:schemeClr val="dk1"/>
              </a:solidFill>
              <a:effectLst/>
              <a:latin typeface="+mn-lt"/>
              <a:ea typeface="+mn-ea"/>
              <a:cs typeface="+mn-cs"/>
            </a:rPr>
            <a:t>Grap 4a : niveau de vie des ménages sans emploi en proportion du seuil de pauvreté</a:t>
          </a:r>
          <a:r>
            <a:rPr lang="fr-FR" sz="900"/>
            <a:t> </a:t>
          </a:r>
          <a:r>
            <a:rPr lang="fr-FR" sz="900" b="0" i="0" u="none" strike="noStrike">
              <a:solidFill>
                <a:schemeClr val="dk1"/>
              </a:solidFill>
              <a:effectLst/>
              <a:latin typeface="+mn-lt"/>
              <a:ea typeface="+mn-ea"/>
              <a:cs typeface="+mn-cs"/>
            </a:rPr>
            <a:t> </a:t>
          </a:r>
          <a:r>
            <a:rPr lang="fr-FR" sz="900"/>
            <a:t> </a:t>
          </a:r>
          <a:r>
            <a:rPr lang="fr-FR" sz="900" b="0" i="0" u="none" strike="noStrike">
              <a:solidFill>
                <a:schemeClr val="dk1"/>
              </a:solidFill>
              <a:effectLst/>
              <a:latin typeface="+mn-lt"/>
              <a:ea typeface="+mn-ea"/>
              <a:cs typeface="+mn-cs"/>
            </a:rPr>
            <a:t> </a:t>
          </a:r>
          <a:r>
            <a:rPr lang="fr-FR"/>
            <a:t> </a:t>
          </a:r>
          <a:r>
            <a:rPr lang="fr-FR" sz="1100" b="0" i="0" u="none" strike="noStrike">
              <a:solidFill>
                <a:schemeClr val="dk1"/>
              </a:solidFill>
              <a:effectLst/>
              <a:latin typeface="+mn-lt"/>
              <a:ea typeface="+mn-ea"/>
              <a:cs typeface="+mn-cs"/>
            </a:rPr>
            <a:t> </a:t>
          </a:r>
          <a:r>
            <a:rPr lang="fr-FR"/>
            <a:t> </a:t>
          </a:r>
          <a:r>
            <a:rPr lang="fr-FR" sz="1100" b="0" i="0" u="none" strike="noStrike">
              <a:solidFill>
                <a:schemeClr val="dk1"/>
              </a:solidFill>
              <a:effectLst/>
              <a:latin typeface="+mn-lt"/>
              <a:ea typeface="+mn-ea"/>
              <a:cs typeface="+mn-cs"/>
            </a:rPr>
            <a:t> </a:t>
          </a:r>
          <a:r>
            <a:rPr lang="fr-FR"/>
            <a:t> </a:t>
          </a:r>
          <a:r>
            <a:rPr lang="fr-FR" sz="1100" b="0" i="0" u="none" strike="noStrike">
              <a:solidFill>
                <a:schemeClr val="dk1"/>
              </a:solidFill>
              <a:effectLst/>
              <a:latin typeface="+mn-lt"/>
              <a:ea typeface="+mn-ea"/>
              <a:cs typeface="+mn-cs"/>
            </a:rPr>
            <a:t> </a:t>
          </a:r>
          <a:r>
            <a:rPr lang="fr-FR"/>
            <a:t> </a:t>
          </a:r>
          <a:r>
            <a:rPr lang="fr-FR" sz="1100" b="0" i="0" u="none" strike="noStrike">
              <a:solidFill>
                <a:schemeClr val="dk1"/>
              </a:solidFill>
              <a:effectLst/>
              <a:latin typeface="+mn-lt"/>
              <a:ea typeface="+mn-ea"/>
              <a:cs typeface="+mn-cs"/>
            </a:rPr>
            <a:t> </a:t>
          </a:r>
          <a:r>
            <a:rPr lang="fr-FR"/>
            <a:t> </a:t>
          </a:r>
          <a:r>
            <a:rPr lang="fr-FR" sz="1100" b="0" i="0" u="none" strike="noStrike">
              <a:solidFill>
                <a:schemeClr val="dk1"/>
              </a:solidFill>
              <a:effectLst/>
              <a:latin typeface="+mn-lt"/>
              <a:ea typeface="+mn-ea"/>
              <a:cs typeface="+mn-cs"/>
            </a:rPr>
            <a:t> </a:t>
          </a:r>
          <a:r>
            <a:rPr lang="fr-FR"/>
            <a:t> </a:t>
          </a:r>
          <a:endParaRPr lang="fr-FR" sz="1100"/>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7</xdr:col>
      <xdr:colOff>504825</xdr:colOff>
      <xdr:row>2</xdr:row>
      <xdr:rowOff>57150</xdr:rowOff>
    </xdr:from>
    <xdr:to>
      <xdr:col>14</xdr:col>
      <xdr:colOff>19050</xdr:colOff>
      <xdr:row>13</xdr:row>
      <xdr:rowOff>161926</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xdr:wsDr xmlns:xdr="http://schemas.openxmlformats.org/drawingml/2006/spreadsheetDrawing" xmlns:a="http://schemas.openxmlformats.org/drawingml/2006/main">
  <xdr:oneCellAnchor>
    <xdr:from>
      <xdr:col>1</xdr:col>
      <xdr:colOff>104775</xdr:colOff>
      <xdr:row>3</xdr:row>
      <xdr:rowOff>28575</xdr:rowOff>
    </xdr:from>
    <xdr:ext cx="3599815" cy="2292985"/>
    <xdr:pic>
      <xdr:nvPicPr>
        <xdr:cNvPr id="2" name="Image 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66775" y="600075"/>
          <a:ext cx="3599815" cy="2292985"/>
        </a:xfrm>
        <a:prstGeom prst="rect">
          <a:avLst/>
        </a:prstGeom>
        <a:solidFill>
          <a:schemeClr val="bg1"/>
        </a:solidFill>
      </xdr:spPr>
    </xdr:pic>
    <xdr:clientData/>
  </xdr:oneCellAnchor>
  <xdr:twoCellAnchor>
    <xdr:from>
      <xdr:col>0</xdr:col>
      <xdr:colOff>0</xdr:colOff>
      <xdr:row>4</xdr:row>
      <xdr:rowOff>2266950</xdr:rowOff>
    </xdr:from>
    <xdr:to>
      <xdr:col>4</xdr:col>
      <xdr:colOff>552450</xdr:colOff>
      <xdr:row>4</xdr:row>
      <xdr:rowOff>4562475</xdr:rowOff>
    </xdr:to>
    <xdr:pic>
      <xdr:nvPicPr>
        <xdr:cNvPr id="3" name="Image 5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52500"/>
          <a:ext cx="3600450"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oneCellAnchor>
    <xdr:from>
      <xdr:col>1</xdr:col>
      <xdr:colOff>352425</xdr:colOff>
      <xdr:row>3</xdr:row>
      <xdr:rowOff>0</xdr:rowOff>
    </xdr:from>
    <xdr:ext cx="3960495" cy="2169160"/>
    <xdr:pic>
      <xdr:nvPicPr>
        <xdr:cNvPr id="2" name="Image 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14425" y="571500"/>
          <a:ext cx="3960495" cy="2169160"/>
        </a:xfrm>
        <a:prstGeom prst="rect">
          <a:avLst/>
        </a:prstGeom>
        <a:solidFill>
          <a:schemeClr val="bg1"/>
        </a:solidFill>
      </xdr:spPr>
    </xdr:pic>
    <xdr:clientData/>
  </xdr:oneCellAnchor>
</xdr:wsDr>
</file>

<file path=xl/drawings/drawing15.xml><?xml version="1.0" encoding="utf-8"?>
<xdr:wsDr xmlns:xdr="http://schemas.openxmlformats.org/drawingml/2006/spreadsheetDrawing" xmlns:a="http://schemas.openxmlformats.org/drawingml/2006/main">
  <xdr:twoCellAnchor>
    <xdr:from>
      <xdr:col>2</xdr:col>
      <xdr:colOff>1905000</xdr:colOff>
      <xdr:row>12</xdr:row>
      <xdr:rowOff>66675</xdr:rowOff>
    </xdr:from>
    <xdr:to>
      <xdr:col>8</xdr:col>
      <xdr:colOff>228600</xdr:colOff>
      <xdr:row>26</xdr:row>
      <xdr:rowOff>142875</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3</xdr:col>
      <xdr:colOff>481012</xdr:colOff>
      <xdr:row>3</xdr:row>
      <xdr:rowOff>9525</xdr:rowOff>
    </xdr:from>
    <xdr:to>
      <xdr:col>9</xdr:col>
      <xdr:colOff>481012</xdr:colOff>
      <xdr:row>17</xdr:row>
      <xdr:rowOff>85725</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0</xdr:col>
      <xdr:colOff>285751</xdr:colOff>
      <xdr:row>1</xdr:row>
      <xdr:rowOff>76196</xdr:rowOff>
    </xdr:from>
    <xdr:to>
      <xdr:col>5</xdr:col>
      <xdr:colOff>603250</xdr:colOff>
      <xdr:row>20</xdr:row>
      <xdr:rowOff>52916</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editAs="oneCell">
    <xdr:from>
      <xdr:col>4</xdr:col>
      <xdr:colOff>28575</xdr:colOff>
      <xdr:row>3</xdr:row>
      <xdr:rowOff>9525</xdr:rowOff>
    </xdr:from>
    <xdr:to>
      <xdr:col>10</xdr:col>
      <xdr:colOff>136525</xdr:colOff>
      <xdr:row>15</xdr:row>
      <xdr:rowOff>41910</xdr:rowOff>
    </xdr:to>
    <xdr:pic>
      <xdr:nvPicPr>
        <xdr:cNvPr id="2" name="Image 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619625" y="771525"/>
          <a:ext cx="4679950" cy="2699385"/>
        </a:xfrm>
        <a:prstGeom prst="rect">
          <a:avLst/>
        </a:prstGeom>
        <a:solidFill>
          <a:schemeClr val="bg1"/>
        </a:solidFill>
      </xdr:spPr>
    </xdr:pic>
    <xdr:clientData/>
  </xdr:twoCellAnchor>
</xdr:wsDr>
</file>

<file path=xl/drawings/drawing2.xml><?xml version="1.0" encoding="utf-8"?>
<xdr:wsDr xmlns:xdr="http://schemas.openxmlformats.org/drawingml/2006/spreadsheetDrawing" xmlns:a="http://schemas.openxmlformats.org/drawingml/2006/main">
  <xdr:absoluteAnchor>
    <xdr:pos x="762000" y="2857500"/>
    <xdr:ext cx="9286875" cy="6046674"/>
    <xdr:graphicFrame macro="">
      <xdr:nvGraphicFramePr>
        <xdr:cNvPr id="3" name="Graphique 2"/>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0.89397</cdr:x>
      <cdr:y>0.0096</cdr:y>
    </cdr:from>
    <cdr:to>
      <cdr:x>0.99247</cdr:x>
      <cdr:y>0.07134</cdr:y>
    </cdr:to>
    <cdr:sp macro="" textlink="">
      <cdr:nvSpPr>
        <cdr:cNvPr id="4" name="Rectangle à coins arrondis 3"/>
        <cdr:cNvSpPr/>
      </cdr:nvSpPr>
      <cdr:spPr>
        <a:xfrm xmlns:a="http://schemas.openxmlformats.org/drawingml/2006/main">
          <a:off x="8299174" y="57979"/>
          <a:ext cx="914400" cy="372718"/>
        </a:xfrm>
        <a:prstGeom xmlns:a="http://schemas.openxmlformats.org/drawingml/2006/main" prst="roundRect">
          <a:avLst/>
        </a:prstGeom>
        <a:solidFill xmlns:a="http://schemas.openxmlformats.org/drawingml/2006/main">
          <a:schemeClr val="bg1"/>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nchor="ctr"/>
        <a:lstStyle xmlns:a="http://schemas.openxmlformats.org/drawingml/2006/main"/>
        <a:p xmlns:a="http://schemas.openxmlformats.org/drawingml/2006/main">
          <a:pPr algn="ctr"/>
          <a:r>
            <a:rPr lang="fr-FR" b="0" cap="none" spc="0">
              <a:ln w="0"/>
              <a:solidFill>
                <a:schemeClr val="tx1"/>
              </a:solidFill>
              <a:effectLst>
                <a:outerShdw blurRad="38100" dist="19050" dir="2700000" algn="tl" rotWithShape="0">
                  <a:schemeClr val="dk1">
                    <a:alpha val="40000"/>
                  </a:schemeClr>
                </a:outerShdw>
              </a:effectLst>
            </a:rPr>
            <a:t>Effectifs</a:t>
          </a:r>
        </a:p>
      </cdr:txBody>
    </cdr:sp>
  </cdr:relSizeAnchor>
  <cdr:relSizeAnchor xmlns:cdr="http://schemas.openxmlformats.org/drawingml/2006/chartDrawing">
    <cdr:from>
      <cdr:x>0.00815</cdr:x>
      <cdr:y>0.01509</cdr:y>
    </cdr:from>
    <cdr:to>
      <cdr:x>0.10665</cdr:x>
      <cdr:y>0.07427</cdr:y>
    </cdr:to>
    <cdr:sp macro="" textlink="">
      <cdr:nvSpPr>
        <cdr:cNvPr id="5" name="Rectangle à coins arrondis 4"/>
        <cdr:cNvSpPr/>
      </cdr:nvSpPr>
      <cdr:spPr>
        <a:xfrm xmlns:a="http://schemas.openxmlformats.org/drawingml/2006/main">
          <a:off x="75648" y="91108"/>
          <a:ext cx="914400" cy="357256"/>
        </a:xfrm>
        <a:prstGeom xmlns:a="http://schemas.openxmlformats.org/drawingml/2006/main" prst="roundRect">
          <a:avLst/>
        </a:prstGeom>
        <a:solidFill xmlns:a="http://schemas.openxmlformats.org/drawingml/2006/main">
          <a:schemeClr val="bg1"/>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fr-FR" b="0" cap="none" spc="0">
              <a:ln w="0"/>
              <a:solidFill>
                <a:schemeClr val="tx1"/>
              </a:solidFill>
              <a:effectLst>
                <a:outerShdw blurRad="38100" dist="19050" dir="2700000" algn="tl" rotWithShape="0">
                  <a:schemeClr val="dk1">
                    <a:alpha val="40000"/>
                  </a:schemeClr>
                </a:outerShdw>
              </a:effectLst>
            </a:rPr>
            <a:t>Dépenses (en M€)</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1569924</xdr:colOff>
      <xdr:row>4</xdr:row>
      <xdr:rowOff>6350</xdr:rowOff>
    </xdr:from>
    <xdr:to>
      <xdr:col>7</xdr:col>
      <xdr:colOff>98651</xdr:colOff>
      <xdr:row>27</xdr:row>
      <xdr:rowOff>187098</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180975</xdr:colOff>
      <xdr:row>8</xdr:row>
      <xdr:rowOff>38100</xdr:rowOff>
    </xdr:from>
    <xdr:to>
      <xdr:col>7</xdr:col>
      <xdr:colOff>404813</xdr:colOff>
      <xdr:row>27</xdr:row>
      <xdr:rowOff>152400</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483128</xdr:colOff>
      <xdr:row>15</xdr:row>
      <xdr:rowOff>102658</xdr:rowOff>
    </xdr:from>
    <xdr:to>
      <xdr:col>10</xdr:col>
      <xdr:colOff>202141</xdr:colOff>
      <xdr:row>37</xdr:row>
      <xdr:rowOff>159809</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180975</xdr:colOff>
          <xdr:row>3</xdr:row>
          <xdr:rowOff>133350</xdr:rowOff>
        </xdr:from>
        <xdr:to>
          <xdr:col>12</xdr:col>
          <xdr:colOff>28575</xdr:colOff>
          <xdr:row>23</xdr:row>
          <xdr:rowOff>133350</xdr:rowOff>
        </xdr:to>
        <xdr:sp macro="" textlink="">
          <xdr:nvSpPr>
            <xdr:cNvPr id="3073" name="Object 1" hidden="1">
              <a:extLst>
                <a:ext uri="{63B3BB69-23CF-44E3-9099-C40C66FF867C}">
                  <a14:compatExt spid="_x0000_s307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xdr:from>
      <xdr:col>6</xdr:col>
      <xdr:colOff>0</xdr:colOff>
      <xdr:row>4</xdr:row>
      <xdr:rowOff>0</xdr:rowOff>
    </xdr:from>
    <xdr:to>
      <xdr:col>12</xdr:col>
      <xdr:colOff>0</xdr:colOff>
      <xdr:row>18</xdr:row>
      <xdr:rowOff>76200</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oneCellAnchor>
    <xdr:from>
      <xdr:col>10</xdr:col>
      <xdr:colOff>123825</xdr:colOff>
      <xdr:row>0</xdr:row>
      <xdr:rowOff>104778</xdr:rowOff>
    </xdr:from>
    <xdr:ext cx="4724391" cy="3781422"/>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oneCellAnchor>
    <xdr:from>
      <xdr:col>5</xdr:col>
      <xdr:colOff>319085</xdr:colOff>
      <xdr:row>26</xdr:row>
      <xdr:rowOff>9525</xdr:rowOff>
    </xdr:from>
    <xdr:ext cx="4572000" cy="2743200"/>
    <xdr:graphicFrame macro="">
      <xdr:nvGraphicFramePr>
        <xdr:cNvPr id="3"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oneCellAnchor>
    <xdr:from>
      <xdr:col>6</xdr:col>
      <xdr:colOff>566735</xdr:colOff>
      <xdr:row>45</xdr:row>
      <xdr:rowOff>28571</xdr:rowOff>
    </xdr:from>
    <xdr:ext cx="5948364" cy="3295653"/>
    <xdr:graphicFrame macro="">
      <xdr:nvGraphicFramePr>
        <xdr:cNvPr id="4" name="Graphique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jerome.hananel/Mes%20Documents%20Locaux/Fiche%204/Ancien/maquette_graphe2.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jerome.hananel/Mes%20Documents%20Locaux/Fiche%204/Ancien/Maquette_cas_types_bre_2019_corrRSAR0A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jerome.hananel/Mes%20Documents%20Locaux/Fiche%204/Ancien/maquette_graphe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lrobert/Documents/EPP%20RSA/Pilotage%20national/RSA_ROP%20Pilotge%20national_Financement_TableauxGraph_2103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lire"/>
      <sheetName val="Barème"/>
      <sheetName val="Base"/>
    </sheetNames>
    <sheetDataSet>
      <sheetData sheetId="0"/>
      <sheetData sheetId="1">
        <row r="50">
          <cell r="B50">
            <v>3.0500000000000002E-3</v>
          </cell>
        </row>
        <row r="68">
          <cell r="B68">
            <v>15</v>
          </cell>
        </row>
        <row r="230">
          <cell r="B230">
            <v>5.0000000000000001E-3</v>
          </cell>
        </row>
      </sheetData>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lire"/>
      <sheetName val="Barème"/>
      <sheetName val="Base"/>
    </sheetNames>
    <sheetDataSet>
      <sheetData sheetId="0" refreshError="1"/>
      <sheetData sheetId="1">
        <row r="69">
          <cell r="B69">
            <v>5</v>
          </cell>
        </row>
      </sheetData>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lire"/>
      <sheetName val="Barème"/>
      <sheetName val="Base"/>
    </sheetNames>
    <sheetDataSet>
      <sheetData sheetId="0"/>
      <sheetData sheetId="1">
        <row r="298">
          <cell r="B298">
            <v>1149.07</v>
          </cell>
        </row>
      </sheetData>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PP TIPCE FMDI"/>
      <sheetName val="DCP FSD"/>
      <sheetName val="Total recettes"/>
      <sheetName val="RAC RSA"/>
      <sheetName val="Ratios"/>
      <sheetName val="Ratios avec graph"/>
      <sheetName val="Ratios avec dpts par hab"/>
      <sheetName val="Graph RAC RSA par hab"/>
      <sheetName val="Tableau ratio Dpt par hab"/>
      <sheetName val="Feuil7"/>
      <sheetName val="Feuil9"/>
      <sheetName val="Base RAC RSA 2009-2019"/>
      <sheetName val="Base RAC RSA 2009-2019 (2)"/>
      <sheetName val="Base RAC RSA 2009-2019_3"/>
      <sheetName val="Base RAC RSA 2009-2019_comp"/>
    </sheetNames>
    <sheetDataSet>
      <sheetData sheetId="0"/>
      <sheetData sheetId="1">
        <row r="10">
          <cell r="B10">
            <v>462645712.00998926</v>
          </cell>
          <cell r="C10">
            <v>489003578.39968002</v>
          </cell>
          <cell r="D10">
            <v>509600860.53483963</v>
          </cell>
          <cell r="E10">
            <v>524358500.54356796</v>
          </cell>
          <cell r="F10">
            <v>540387875.45180559</v>
          </cell>
          <cell r="G10">
            <v>541185436.44193602</v>
          </cell>
        </row>
        <row r="11">
          <cell r="B11">
            <v>323311884.5627324</v>
          </cell>
          <cell r="C11">
            <v>315928404.73496819</v>
          </cell>
          <cell r="D11">
            <v>248661660.47999316</v>
          </cell>
          <cell r="E11">
            <v>251919358.72345778</v>
          </cell>
          <cell r="F11">
            <v>282455471.67144054</v>
          </cell>
          <cell r="G11">
            <v>336742435.19482923</v>
          </cell>
        </row>
        <row r="12">
          <cell r="C12">
            <v>35997395.960801497</v>
          </cell>
          <cell r="D12">
            <v>135891216.61789867</v>
          </cell>
          <cell r="E12">
            <v>67739128.951415509</v>
          </cell>
          <cell r="F12">
            <v>0</v>
          </cell>
          <cell r="G12">
            <v>72273522.978805006</v>
          </cell>
        </row>
      </sheetData>
      <sheetData sheetId="2">
        <row r="8">
          <cell r="B8">
            <v>5763715030.5599995</v>
          </cell>
          <cell r="C8">
            <v>6085715038.1199999</v>
          </cell>
          <cell r="D8">
            <v>6423475555.9764223</v>
          </cell>
          <cell r="E8">
            <v>6442650163.4336243</v>
          </cell>
          <cell r="F8">
            <v>6386032470.8723288</v>
          </cell>
          <cell r="G8">
            <v>6875193673.800108</v>
          </cell>
          <cell r="H8">
            <v>6910921128.1005564</v>
          </cell>
          <cell r="I8">
            <v>7029755062.9428568</v>
          </cell>
          <cell r="J8">
            <v>6978018361.1547747</v>
          </cell>
          <cell r="K8">
            <v>6934358654.5621357</v>
          </cell>
          <cell r="L8">
            <v>6899098594.9294157</v>
          </cell>
        </row>
      </sheetData>
      <sheetData sheetId="3">
        <row r="4">
          <cell r="B4">
            <v>6503861437.5100002</v>
          </cell>
          <cell r="C4">
            <v>7367848200.1300001</v>
          </cell>
          <cell r="D4">
            <v>7784487239.1000004</v>
          </cell>
          <cell r="E4">
            <v>8142843130.4899988</v>
          </cell>
          <cell r="F4">
            <v>8872975912.4800034</v>
          </cell>
          <cell r="G4">
            <v>9697829780.5200024</v>
          </cell>
          <cell r="H4">
            <v>10350323355.929996</v>
          </cell>
          <cell r="I4">
            <v>10679611643.4</v>
          </cell>
          <cell r="J4">
            <v>10737370813.790003</v>
          </cell>
          <cell r="K4">
            <v>11047884159.490002</v>
          </cell>
          <cell r="L4">
            <v>11023028513.020002</v>
          </cell>
        </row>
      </sheetData>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4.xml.rels><?xml version="1.0" encoding="UTF-8" standalone="yes"?>
<Relationships xmlns="http://schemas.openxmlformats.org/package/2006/relationships"><Relationship Id="rId3" Type="http://schemas.openxmlformats.org/officeDocument/2006/relationships/package" Target="../embeddings/Diapositive_Microsoft_PowerPoint.sldx"/><Relationship Id="rId2" Type="http://schemas.openxmlformats.org/officeDocument/2006/relationships/vmlDrawing" Target="../drawings/vmlDrawing1.vml"/><Relationship Id="rId1" Type="http://schemas.openxmlformats.org/officeDocument/2006/relationships/drawing" Target="../drawings/drawing7.xml"/><Relationship Id="rId4" Type="http://schemas.openxmlformats.org/officeDocument/2006/relationships/image" Target="../media/image1.emf"/></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4.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5.bin"/></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6.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7.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8.bin"/></Relationships>
</file>

<file path=xl/worksheets/_rels/sheet40.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3"/>
  <sheetViews>
    <sheetView tabSelected="1" workbookViewId="0">
      <selection activeCell="A4" sqref="A4"/>
    </sheetView>
  </sheetViews>
  <sheetFormatPr baseColWidth="10" defaultRowHeight="15" x14ac:dyDescent="0.25"/>
  <cols>
    <col min="2" max="2" width="22.42578125" customWidth="1"/>
    <col min="3" max="4" width="20.42578125" customWidth="1"/>
    <col min="9" max="9" width="35.28515625" customWidth="1"/>
    <col min="12" max="13" width="16.28515625" customWidth="1"/>
    <col min="14" max="14" width="15" customWidth="1"/>
    <col min="15" max="15" width="15.42578125" customWidth="1"/>
    <col min="16" max="16" width="16.5703125" customWidth="1"/>
  </cols>
  <sheetData>
    <row r="1" spans="2:8" x14ac:dyDescent="0.25">
      <c r="B1" s="3" t="s">
        <v>6</v>
      </c>
    </row>
    <row r="4" spans="2:8" ht="33" customHeight="1" x14ac:dyDescent="0.25">
      <c r="B4" s="7"/>
      <c r="C4" s="8" t="s">
        <v>14</v>
      </c>
      <c r="D4" s="9" t="s">
        <v>15</v>
      </c>
      <c r="E4" s="6"/>
    </row>
    <row r="5" spans="2:8" x14ac:dyDescent="0.25">
      <c r="B5" s="7" t="s">
        <v>7</v>
      </c>
      <c r="C5" s="10">
        <v>0.372</v>
      </c>
      <c r="D5" s="10">
        <v>0.41</v>
      </c>
      <c r="E5" s="6"/>
    </row>
    <row r="6" spans="2:8" x14ac:dyDescent="0.25">
      <c r="B6" s="7" t="s">
        <v>8</v>
      </c>
      <c r="C6" s="10">
        <v>1.4999999999999999E-2</v>
      </c>
      <c r="D6" s="10">
        <v>0.01</v>
      </c>
      <c r="E6" s="6"/>
    </row>
    <row r="7" spans="2:8" x14ac:dyDescent="0.25">
      <c r="B7" s="7" t="s">
        <v>9</v>
      </c>
      <c r="C7" s="10">
        <v>0.104</v>
      </c>
      <c r="D7" s="10">
        <v>0.12</v>
      </c>
      <c r="E7" s="6"/>
    </row>
    <row r="8" spans="2:8" x14ac:dyDescent="0.25">
      <c r="B8" s="7" t="s">
        <v>10</v>
      </c>
      <c r="C8" s="10">
        <v>0.16800000000000001</v>
      </c>
      <c r="D8" s="10">
        <v>0.01</v>
      </c>
      <c r="E8" s="6"/>
    </row>
    <row r="9" spans="2:8" x14ac:dyDescent="0.25">
      <c r="B9" s="7" t="s">
        <v>11</v>
      </c>
      <c r="C9" s="10">
        <v>0.14799999999999999</v>
      </c>
      <c r="D9" s="10">
        <v>0.08</v>
      </c>
      <c r="E9" s="6"/>
    </row>
    <row r="10" spans="2:8" x14ac:dyDescent="0.25">
      <c r="B10" s="7" t="s">
        <v>12</v>
      </c>
      <c r="C10" s="10">
        <v>8.4000000000000005E-2</v>
      </c>
      <c r="D10" s="10">
        <v>0.31</v>
      </c>
      <c r="E10" s="6"/>
    </row>
    <row r="11" spans="2:8" x14ac:dyDescent="0.25">
      <c r="B11" s="7" t="s">
        <v>13</v>
      </c>
      <c r="C11" s="10">
        <v>6.9000000000000006E-2</v>
      </c>
      <c r="D11" s="10">
        <v>0</v>
      </c>
      <c r="E11" s="6"/>
    </row>
    <row r="13" spans="2:8" x14ac:dyDescent="0.25">
      <c r="B13" s="5" t="s">
        <v>16</v>
      </c>
      <c r="C13" s="4"/>
      <c r="D13" s="4"/>
      <c r="E13" s="4"/>
      <c r="F13" s="4"/>
      <c r="G13" s="4"/>
      <c r="H13" s="4"/>
    </row>
  </sheetData>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12"/>
  <sheetViews>
    <sheetView workbookViewId="0">
      <selection activeCell="G17" sqref="G17"/>
    </sheetView>
  </sheetViews>
  <sheetFormatPr baseColWidth="10" defaultRowHeight="15" x14ac:dyDescent="0.25"/>
  <cols>
    <col min="2" max="2" width="14.28515625" customWidth="1"/>
  </cols>
  <sheetData>
    <row r="2" spans="2:7" ht="15.75" thickBot="1" x14ac:dyDescent="0.3">
      <c r="B2" s="3" t="s">
        <v>29</v>
      </c>
    </row>
    <row r="3" spans="2:7" ht="15.75" thickBot="1" x14ac:dyDescent="0.3">
      <c r="B3" s="315" t="s">
        <v>21</v>
      </c>
      <c r="C3" s="317" t="s">
        <v>0</v>
      </c>
      <c r="D3" s="318"/>
      <c r="E3" s="317" t="s">
        <v>1</v>
      </c>
      <c r="F3" s="318"/>
      <c r="G3" s="21" t="s">
        <v>5</v>
      </c>
    </row>
    <row r="4" spans="2:7" ht="15.75" thickBot="1" x14ac:dyDescent="0.3">
      <c r="B4" s="316"/>
      <c r="C4" s="23" t="s">
        <v>2</v>
      </c>
      <c r="D4" s="23" t="s">
        <v>3</v>
      </c>
      <c r="E4" s="23" t="s">
        <v>2</v>
      </c>
      <c r="F4" s="23" t="s">
        <v>3</v>
      </c>
      <c r="G4" s="22" t="s">
        <v>22</v>
      </c>
    </row>
    <row r="5" spans="2:7" ht="15.75" thickBot="1" x14ac:dyDescent="0.3">
      <c r="B5" s="13" t="s">
        <v>23</v>
      </c>
      <c r="C5" s="24">
        <v>736613</v>
      </c>
      <c r="D5" s="24">
        <v>361443</v>
      </c>
      <c r="E5" s="24">
        <v>695695</v>
      </c>
      <c r="F5" s="24">
        <v>299219</v>
      </c>
      <c r="G5" s="24">
        <v>2092969</v>
      </c>
    </row>
    <row r="6" spans="2:7" ht="24.75" thickBot="1" x14ac:dyDescent="0.3">
      <c r="B6" s="13" t="s">
        <v>24</v>
      </c>
      <c r="C6" s="24">
        <v>130689</v>
      </c>
      <c r="D6" s="24">
        <v>169657</v>
      </c>
      <c r="E6" s="24">
        <v>154181</v>
      </c>
      <c r="F6" s="24">
        <v>160886</v>
      </c>
      <c r="G6" s="24">
        <v>615413</v>
      </c>
    </row>
    <row r="7" spans="2:7" ht="15.75" thickBot="1" x14ac:dyDescent="0.3">
      <c r="B7" s="13" t="s">
        <v>4</v>
      </c>
      <c r="C7" s="24">
        <v>139006</v>
      </c>
      <c r="D7" s="24">
        <v>609289</v>
      </c>
      <c r="E7" s="24">
        <v>189279</v>
      </c>
      <c r="F7" s="24">
        <v>703690</v>
      </c>
      <c r="G7" s="24">
        <v>1641264</v>
      </c>
    </row>
    <row r="8" spans="2:7" ht="15.75" thickBot="1" x14ac:dyDescent="0.3">
      <c r="B8" s="13" t="s">
        <v>25</v>
      </c>
      <c r="C8" s="24">
        <v>66533</v>
      </c>
      <c r="D8" s="24">
        <v>123923</v>
      </c>
      <c r="E8" s="24">
        <v>102787</v>
      </c>
      <c r="F8" s="24">
        <v>192462</v>
      </c>
      <c r="G8" s="24">
        <v>485705</v>
      </c>
    </row>
    <row r="9" spans="2:7" x14ac:dyDescent="0.25">
      <c r="B9" s="25" t="s">
        <v>26</v>
      </c>
      <c r="C9" s="313">
        <v>115244</v>
      </c>
      <c r="D9" s="313">
        <v>212440</v>
      </c>
      <c r="E9" s="313">
        <v>111562</v>
      </c>
      <c r="F9" s="313">
        <v>147354</v>
      </c>
      <c r="G9" s="313">
        <v>586600</v>
      </c>
    </row>
    <row r="10" spans="2:7" ht="15.75" thickBot="1" x14ac:dyDescent="0.3">
      <c r="B10" s="13" t="s">
        <v>27</v>
      </c>
      <c r="C10" s="314"/>
      <c r="D10" s="314"/>
      <c r="E10" s="314"/>
      <c r="F10" s="314"/>
      <c r="G10" s="314"/>
    </row>
    <row r="11" spans="2:7" ht="15.75" thickBot="1" x14ac:dyDescent="0.3">
      <c r="B11" s="26" t="s">
        <v>28</v>
      </c>
      <c r="C11" s="27">
        <v>1188085</v>
      </c>
      <c r="D11" s="27">
        <v>1475276</v>
      </c>
      <c r="E11" s="27">
        <v>1253504</v>
      </c>
      <c r="F11" s="27">
        <v>1503611</v>
      </c>
      <c r="G11" s="27">
        <v>5420476</v>
      </c>
    </row>
    <row r="12" spans="2:7" x14ac:dyDescent="0.25">
      <c r="B12" s="28" t="s">
        <v>30</v>
      </c>
      <c r="C12" s="28"/>
      <c r="D12" s="28"/>
      <c r="E12" s="28"/>
      <c r="F12" s="28"/>
    </row>
  </sheetData>
  <mergeCells count="8">
    <mergeCell ref="G9:G10"/>
    <mergeCell ref="B3:B4"/>
    <mergeCell ref="C3:D3"/>
    <mergeCell ref="E3:F3"/>
    <mergeCell ref="C9:C10"/>
    <mergeCell ref="D9:D10"/>
    <mergeCell ref="E9:E10"/>
    <mergeCell ref="F9:F1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17"/>
  <sheetViews>
    <sheetView workbookViewId="0">
      <selection activeCell="D19" sqref="D19"/>
    </sheetView>
  </sheetViews>
  <sheetFormatPr baseColWidth="10" defaultRowHeight="15" x14ac:dyDescent="0.25"/>
  <cols>
    <col min="2" max="2" width="22.85546875" customWidth="1"/>
    <col min="3" max="3" width="22.7109375" customWidth="1"/>
    <col min="4" max="5" width="22.85546875" customWidth="1"/>
    <col min="6" max="6" width="23" customWidth="1"/>
  </cols>
  <sheetData>
    <row r="2" spans="2:6" x14ac:dyDescent="0.25">
      <c r="B2" s="324" t="s">
        <v>535</v>
      </c>
      <c r="C2" s="324"/>
      <c r="D2" s="324"/>
      <c r="E2" s="324"/>
      <c r="F2" s="324"/>
    </row>
    <row r="3" spans="2:6" ht="15.75" thickBot="1" x14ac:dyDescent="0.3"/>
    <row r="4" spans="2:6" ht="24.75" thickBot="1" x14ac:dyDescent="0.3">
      <c r="B4" s="226" t="s">
        <v>504</v>
      </c>
      <c r="C4" s="12" t="s">
        <v>505</v>
      </c>
      <c r="D4" s="12" t="s">
        <v>506</v>
      </c>
      <c r="E4" s="12" t="s">
        <v>507</v>
      </c>
      <c r="F4" s="12" t="s">
        <v>508</v>
      </c>
    </row>
    <row r="5" spans="2:6" ht="24.75" thickBot="1" x14ac:dyDescent="0.3">
      <c r="B5" s="13" t="s">
        <v>509</v>
      </c>
      <c r="C5" s="15" t="s">
        <v>510</v>
      </c>
      <c r="D5" s="230">
        <v>0.7</v>
      </c>
      <c r="E5" s="231">
        <v>0.7</v>
      </c>
      <c r="F5" s="15" t="s">
        <v>511</v>
      </c>
    </row>
    <row r="6" spans="2:6" x14ac:dyDescent="0.25">
      <c r="B6" s="25" t="s">
        <v>512</v>
      </c>
      <c r="C6" s="322" t="s">
        <v>514</v>
      </c>
      <c r="D6" s="325">
        <v>0.99</v>
      </c>
      <c r="E6" s="327">
        <v>0.69</v>
      </c>
      <c r="F6" s="322" t="s">
        <v>515</v>
      </c>
    </row>
    <row r="7" spans="2:6" ht="15.75" thickBot="1" x14ac:dyDescent="0.3">
      <c r="B7" s="13" t="s">
        <v>513</v>
      </c>
      <c r="C7" s="323"/>
      <c r="D7" s="326"/>
      <c r="E7" s="328"/>
      <c r="F7" s="323"/>
    </row>
    <row r="8" spans="2:6" ht="24.75" thickBot="1" x14ac:dyDescent="0.3">
      <c r="B8" s="13" t="s">
        <v>516</v>
      </c>
      <c r="C8" s="15" t="s">
        <v>517</v>
      </c>
      <c r="D8" s="230">
        <v>0.82</v>
      </c>
      <c r="E8" s="231">
        <v>0.56999999999999995</v>
      </c>
      <c r="F8" s="15" t="s">
        <v>518</v>
      </c>
    </row>
    <row r="9" spans="2:6" ht="21.75" customHeight="1" x14ac:dyDescent="0.25">
      <c r="B9" s="320" t="s">
        <v>519</v>
      </c>
      <c r="C9" s="322" t="s">
        <v>520</v>
      </c>
      <c r="D9" s="228" t="s">
        <v>521</v>
      </c>
      <c r="E9" s="232">
        <v>0.23400000000000001</v>
      </c>
      <c r="F9" s="322" t="s">
        <v>523</v>
      </c>
    </row>
    <row r="10" spans="2:6" ht="19.5" customHeight="1" thickBot="1" x14ac:dyDescent="0.3">
      <c r="B10" s="321"/>
      <c r="C10" s="323"/>
      <c r="D10" s="15" t="s">
        <v>536</v>
      </c>
      <c r="E10" s="15" t="s">
        <v>522</v>
      </c>
      <c r="F10" s="323"/>
    </row>
    <row r="11" spans="2:6" ht="21" customHeight="1" x14ac:dyDescent="0.25">
      <c r="B11" s="320" t="s">
        <v>524</v>
      </c>
      <c r="C11" s="322" t="s">
        <v>525</v>
      </c>
      <c r="D11" s="228" t="s">
        <v>526</v>
      </c>
      <c r="E11" s="232">
        <v>1.7000000000000001E-2</v>
      </c>
      <c r="F11" s="322" t="s">
        <v>529</v>
      </c>
    </row>
    <row r="12" spans="2:6" ht="18.75" customHeight="1" thickBot="1" x14ac:dyDescent="0.3">
      <c r="B12" s="321"/>
      <c r="C12" s="323"/>
      <c r="D12" s="15" t="s">
        <v>527</v>
      </c>
      <c r="E12" s="15" t="s">
        <v>528</v>
      </c>
      <c r="F12" s="323"/>
    </row>
    <row r="13" spans="2:6" x14ac:dyDescent="0.25">
      <c r="B13" s="25" t="s">
        <v>530</v>
      </c>
      <c r="C13" s="322" t="s">
        <v>532</v>
      </c>
      <c r="D13" s="228" t="s">
        <v>533</v>
      </c>
      <c r="E13" s="232">
        <v>0.151</v>
      </c>
      <c r="F13" s="322" t="s">
        <v>529</v>
      </c>
    </row>
    <row r="14" spans="2:6" ht="15.75" thickBot="1" x14ac:dyDescent="0.3">
      <c r="B14" s="13" t="s">
        <v>531</v>
      </c>
      <c r="C14" s="323"/>
      <c r="D14" s="15" t="s">
        <v>527</v>
      </c>
      <c r="E14" s="15" t="s">
        <v>534</v>
      </c>
      <c r="F14" s="323"/>
    </row>
    <row r="16" spans="2:6" x14ac:dyDescent="0.25">
      <c r="B16" s="319" t="s">
        <v>537</v>
      </c>
      <c r="C16" s="319"/>
      <c r="D16" s="319"/>
      <c r="E16" s="319"/>
      <c r="F16" s="319"/>
    </row>
    <row r="17" spans="2:2" x14ac:dyDescent="0.25">
      <c r="B17" s="229"/>
    </row>
  </sheetData>
  <mergeCells count="14">
    <mergeCell ref="B9:B10"/>
    <mergeCell ref="C9:C10"/>
    <mergeCell ref="F9:F10"/>
    <mergeCell ref="B2:F2"/>
    <mergeCell ref="C6:C7"/>
    <mergeCell ref="D6:D7"/>
    <mergeCell ref="E6:E7"/>
    <mergeCell ref="F6:F7"/>
    <mergeCell ref="B16:F16"/>
    <mergeCell ref="B11:B12"/>
    <mergeCell ref="C11:C12"/>
    <mergeCell ref="F11:F12"/>
    <mergeCell ref="C13:C14"/>
    <mergeCell ref="F13:F1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workbookViewId="0">
      <selection activeCell="H11" sqref="H11"/>
    </sheetView>
  </sheetViews>
  <sheetFormatPr baseColWidth="10" defaultRowHeight="15" x14ac:dyDescent="0.25"/>
  <cols>
    <col min="2" max="2" width="19.28515625" customWidth="1"/>
    <col min="3" max="3" width="27.5703125" customWidth="1"/>
    <col min="4" max="4" width="13.85546875" customWidth="1"/>
    <col min="5" max="5" width="16.7109375" customWidth="1"/>
  </cols>
  <sheetData>
    <row r="2" spans="2:5" x14ac:dyDescent="0.25">
      <c r="B2" s="3" t="s">
        <v>54</v>
      </c>
    </row>
    <row r="3" spans="2:5" ht="15.75" thickBot="1" x14ac:dyDescent="0.3">
      <c r="B3" s="2"/>
    </row>
    <row r="4" spans="2:5" ht="24" x14ac:dyDescent="0.25">
      <c r="B4" s="330" t="s">
        <v>32</v>
      </c>
      <c r="C4" s="330" t="s">
        <v>33</v>
      </c>
      <c r="D4" s="330" t="s">
        <v>34</v>
      </c>
      <c r="E4" s="21" t="s">
        <v>35</v>
      </c>
    </row>
    <row r="5" spans="2:5" ht="15.75" thickBot="1" x14ac:dyDescent="0.3">
      <c r="B5" s="331"/>
      <c r="C5" s="331"/>
      <c r="D5" s="331"/>
      <c r="E5" s="22" t="s">
        <v>36</v>
      </c>
    </row>
    <row r="6" spans="2:5" x14ac:dyDescent="0.25">
      <c r="B6" s="332" t="s">
        <v>37</v>
      </c>
      <c r="C6" s="29" t="s">
        <v>38</v>
      </c>
      <c r="D6" s="31">
        <v>0.54</v>
      </c>
      <c r="E6" s="31">
        <v>0.51</v>
      </c>
    </row>
    <row r="7" spans="2:5" ht="15.75" thickBot="1" x14ac:dyDescent="0.3">
      <c r="B7" s="333"/>
      <c r="C7" s="32" t="s">
        <v>39</v>
      </c>
      <c r="D7" s="33">
        <v>0.46</v>
      </c>
      <c r="E7" s="33">
        <v>0.49</v>
      </c>
    </row>
    <row r="8" spans="2:5" x14ac:dyDescent="0.25">
      <c r="B8" s="334" t="s">
        <v>40</v>
      </c>
      <c r="C8" s="34" t="s">
        <v>41</v>
      </c>
      <c r="D8" s="35">
        <v>0.55000000000000004</v>
      </c>
      <c r="E8" s="35">
        <v>0.33</v>
      </c>
    </row>
    <row r="9" spans="2:5" x14ac:dyDescent="0.25">
      <c r="B9" s="335"/>
      <c r="C9" s="34" t="s">
        <v>42</v>
      </c>
      <c r="D9" s="35">
        <v>0.32</v>
      </c>
      <c r="E9" s="35">
        <v>0.12</v>
      </c>
    </row>
    <row r="10" spans="2:5" x14ac:dyDescent="0.25">
      <c r="B10" s="335"/>
      <c r="C10" s="34" t="s">
        <v>43</v>
      </c>
      <c r="D10" s="35">
        <v>0.03</v>
      </c>
      <c r="E10" s="35">
        <v>0.22</v>
      </c>
    </row>
    <row r="11" spans="2:5" ht="15.75" thickBot="1" x14ac:dyDescent="0.3">
      <c r="B11" s="336"/>
      <c r="C11" s="36" t="s">
        <v>44</v>
      </c>
      <c r="D11" s="37">
        <v>0.1</v>
      </c>
      <c r="E11" s="37">
        <v>0.33</v>
      </c>
    </row>
    <row r="12" spans="2:5" x14ac:dyDescent="0.25">
      <c r="B12" s="332" t="s">
        <v>45</v>
      </c>
      <c r="C12" s="29" t="s">
        <v>46</v>
      </c>
      <c r="D12" s="31">
        <v>0.05</v>
      </c>
      <c r="E12" s="31">
        <v>0.17</v>
      </c>
    </row>
    <row r="13" spans="2:5" x14ac:dyDescent="0.25">
      <c r="B13" s="337"/>
      <c r="C13" s="29" t="s">
        <v>47</v>
      </c>
      <c r="D13" s="31">
        <v>0.17</v>
      </c>
      <c r="E13" s="31">
        <v>0.08</v>
      </c>
    </row>
    <row r="14" spans="2:5" x14ac:dyDescent="0.25">
      <c r="B14" s="337"/>
      <c r="C14" s="29" t="s">
        <v>48</v>
      </c>
      <c r="D14" s="31">
        <v>0.28999999999999998</v>
      </c>
      <c r="E14" s="31">
        <v>0.18</v>
      </c>
    </row>
    <row r="15" spans="2:5" x14ac:dyDescent="0.25">
      <c r="B15" s="337"/>
      <c r="C15" s="29" t="s">
        <v>49</v>
      </c>
      <c r="D15" s="31">
        <v>0.22</v>
      </c>
      <c r="E15" s="31">
        <v>0.19</v>
      </c>
    </row>
    <row r="16" spans="2:5" x14ac:dyDescent="0.25">
      <c r="B16" s="337"/>
      <c r="C16" s="29" t="s">
        <v>50</v>
      </c>
      <c r="D16" s="31">
        <v>0.19</v>
      </c>
      <c r="E16" s="31">
        <v>0.2</v>
      </c>
    </row>
    <row r="17" spans="2:5" x14ac:dyDescent="0.25">
      <c r="B17" s="337"/>
      <c r="C17" s="29" t="s">
        <v>51</v>
      </c>
      <c r="D17" s="31">
        <v>0.06</v>
      </c>
      <c r="E17" s="31">
        <v>0.09</v>
      </c>
    </row>
    <row r="18" spans="2:5" ht="15.75" thickBot="1" x14ac:dyDescent="0.3">
      <c r="B18" s="333"/>
      <c r="C18" s="32" t="s">
        <v>52</v>
      </c>
      <c r="D18" s="33">
        <v>0.02</v>
      </c>
      <c r="E18" s="33">
        <v>0.09</v>
      </c>
    </row>
    <row r="19" spans="2:5" x14ac:dyDescent="0.25">
      <c r="B19" s="329" t="s">
        <v>53</v>
      </c>
      <c r="C19" s="329"/>
      <c r="D19" s="329"/>
      <c r="E19" s="329"/>
    </row>
  </sheetData>
  <mergeCells count="7">
    <mergeCell ref="B19:E19"/>
    <mergeCell ref="B4:B5"/>
    <mergeCell ref="C4:C5"/>
    <mergeCell ref="D4:D5"/>
    <mergeCell ref="B6:B7"/>
    <mergeCell ref="B8:B11"/>
    <mergeCell ref="B12:B18"/>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27"/>
  <sheetViews>
    <sheetView workbookViewId="0">
      <selection activeCell="H25" sqref="H25"/>
    </sheetView>
  </sheetViews>
  <sheetFormatPr baseColWidth="10" defaultRowHeight="15" x14ac:dyDescent="0.25"/>
  <cols>
    <col min="2" max="2" width="22.7109375" customWidth="1"/>
    <col min="3" max="3" width="22.5703125" customWidth="1"/>
    <col min="4" max="4" width="15.28515625" customWidth="1"/>
    <col min="5" max="6" width="7.5703125" customWidth="1"/>
  </cols>
  <sheetData>
    <row r="2" spans="2:6" x14ac:dyDescent="0.25">
      <c r="B2" s="324" t="s">
        <v>575</v>
      </c>
      <c r="C2" s="324"/>
      <c r="D2" s="324"/>
      <c r="E2" s="324"/>
      <c r="F2" s="324"/>
    </row>
    <row r="3" spans="2:6" ht="15.75" thickBot="1" x14ac:dyDescent="0.3">
      <c r="B3" s="2"/>
    </row>
    <row r="4" spans="2:6" ht="30" customHeight="1" x14ac:dyDescent="0.25">
      <c r="B4" s="233" t="s">
        <v>538</v>
      </c>
      <c r="C4" s="354" t="s">
        <v>540</v>
      </c>
      <c r="D4" s="354" t="s">
        <v>541</v>
      </c>
      <c r="E4" s="356" t="s">
        <v>542</v>
      </c>
      <c r="F4" s="357"/>
    </row>
    <row r="5" spans="2:6" ht="32.25" customHeight="1" thickBot="1" x14ac:dyDescent="0.3">
      <c r="B5" s="234" t="s">
        <v>539</v>
      </c>
      <c r="C5" s="355"/>
      <c r="D5" s="355"/>
      <c r="E5" s="358"/>
      <c r="F5" s="359"/>
    </row>
    <row r="6" spans="2:6" ht="24" x14ac:dyDescent="0.25">
      <c r="B6" s="25" t="s">
        <v>543</v>
      </c>
      <c r="C6" s="29" t="s">
        <v>545</v>
      </c>
      <c r="D6" s="325">
        <v>0.54</v>
      </c>
      <c r="E6" s="340">
        <v>0.18</v>
      </c>
      <c r="F6" s="341"/>
    </row>
    <row r="7" spans="2:6" ht="15.75" thickBot="1" x14ac:dyDescent="0.3">
      <c r="B7" s="13" t="s">
        <v>544</v>
      </c>
      <c r="C7" s="32" t="s">
        <v>546</v>
      </c>
      <c r="D7" s="326"/>
      <c r="E7" s="344"/>
      <c r="F7" s="345"/>
    </row>
    <row r="8" spans="2:6" ht="24.75" thickBot="1" x14ac:dyDescent="0.3">
      <c r="B8" s="13" t="s">
        <v>547</v>
      </c>
      <c r="C8" s="32" t="s">
        <v>548</v>
      </c>
      <c r="D8" s="230">
        <v>0.25</v>
      </c>
      <c r="E8" s="352">
        <v>0.12</v>
      </c>
      <c r="F8" s="353"/>
    </row>
    <row r="9" spans="2:6" ht="24" x14ac:dyDescent="0.25">
      <c r="B9" s="25" t="s">
        <v>549</v>
      </c>
      <c r="C9" s="29" t="s">
        <v>551</v>
      </c>
      <c r="D9" s="325">
        <v>0.21</v>
      </c>
      <c r="E9" s="340">
        <v>0.33</v>
      </c>
      <c r="F9" s="341"/>
    </row>
    <row r="10" spans="2:6" x14ac:dyDescent="0.25">
      <c r="B10" s="25" t="s">
        <v>550</v>
      </c>
      <c r="C10" s="29" t="s">
        <v>36</v>
      </c>
      <c r="D10" s="339"/>
      <c r="E10" s="342"/>
      <c r="F10" s="343"/>
    </row>
    <row r="11" spans="2:6" ht="36.75" thickBot="1" x14ac:dyDescent="0.3">
      <c r="B11" s="227"/>
      <c r="C11" s="32" t="s">
        <v>552</v>
      </c>
      <c r="D11" s="326"/>
      <c r="E11" s="344"/>
      <c r="F11" s="345"/>
    </row>
    <row r="12" spans="2:6" ht="24" x14ac:dyDescent="0.25">
      <c r="B12" s="320" t="s">
        <v>553</v>
      </c>
      <c r="C12" s="29" t="s">
        <v>554</v>
      </c>
      <c r="D12" s="325">
        <v>0.11</v>
      </c>
      <c r="E12" s="340">
        <v>7.0000000000000007E-2</v>
      </c>
      <c r="F12" s="341"/>
    </row>
    <row r="13" spans="2:6" ht="15.75" thickBot="1" x14ac:dyDescent="0.3">
      <c r="B13" s="321"/>
      <c r="C13" s="32" t="s">
        <v>555</v>
      </c>
      <c r="D13" s="326"/>
      <c r="E13" s="344"/>
      <c r="F13" s="345"/>
    </row>
    <row r="14" spans="2:6" x14ac:dyDescent="0.25">
      <c r="B14" s="25" t="s">
        <v>556</v>
      </c>
      <c r="C14" s="346" t="s">
        <v>558</v>
      </c>
      <c r="D14" s="325">
        <v>0.23</v>
      </c>
      <c r="E14" s="348" t="s">
        <v>559</v>
      </c>
      <c r="F14" s="349"/>
    </row>
    <row r="15" spans="2:6" ht="15.75" thickBot="1" x14ac:dyDescent="0.3">
      <c r="B15" s="13" t="s">
        <v>557</v>
      </c>
      <c r="C15" s="347"/>
      <c r="D15" s="326"/>
      <c r="E15" s="350"/>
      <c r="F15" s="351"/>
    </row>
    <row r="16" spans="2:6" ht="24" x14ac:dyDescent="0.25">
      <c r="B16" s="320" t="s">
        <v>560</v>
      </c>
      <c r="C16" s="29" t="s">
        <v>561</v>
      </c>
      <c r="D16" s="325">
        <v>0.16</v>
      </c>
      <c r="E16" s="348" t="s">
        <v>559</v>
      </c>
      <c r="F16" s="349"/>
    </row>
    <row r="17" spans="2:6" ht="24.75" thickBot="1" x14ac:dyDescent="0.3">
      <c r="B17" s="321"/>
      <c r="C17" s="32" t="s">
        <v>562</v>
      </c>
      <c r="D17" s="326"/>
      <c r="E17" s="350"/>
      <c r="F17" s="351"/>
    </row>
    <row r="18" spans="2:6" ht="24" x14ac:dyDescent="0.25">
      <c r="B18" s="320" t="s">
        <v>563</v>
      </c>
      <c r="C18" s="29" t="s">
        <v>564</v>
      </c>
      <c r="D18" s="325">
        <v>0.03</v>
      </c>
      <c r="E18" s="340">
        <v>0.19</v>
      </c>
      <c r="F18" s="341"/>
    </row>
    <row r="19" spans="2:6" ht="24" x14ac:dyDescent="0.25">
      <c r="B19" s="338"/>
      <c r="C19" s="29" t="s">
        <v>565</v>
      </c>
      <c r="D19" s="339"/>
      <c r="E19" s="342"/>
      <c r="F19" s="343"/>
    </row>
    <row r="20" spans="2:6" ht="24" x14ac:dyDescent="0.25">
      <c r="B20" s="338"/>
      <c r="C20" s="29" t="s">
        <v>566</v>
      </c>
      <c r="D20" s="339"/>
      <c r="E20" s="342"/>
      <c r="F20" s="343"/>
    </row>
    <row r="21" spans="2:6" ht="15.75" thickBot="1" x14ac:dyDescent="0.3">
      <c r="B21" s="321"/>
      <c r="C21" s="32" t="s">
        <v>567</v>
      </c>
      <c r="D21" s="326"/>
      <c r="E21" s="344"/>
      <c r="F21" s="345"/>
    </row>
    <row r="22" spans="2:6" ht="48" x14ac:dyDescent="0.25">
      <c r="B22" s="25" t="s">
        <v>568</v>
      </c>
      <c r="C22" s="29" t="s">
        <v>570</v>
      </c>
      <c r="D22" s="325">
        <v>0.12</v>
      </c>
      <c r="E22" s="340">
        <v>0.09</v>
      </c>
      <c r="F22" s="341"/>
    </row>
    <row r="23" spans="2:6" ht="15.75" thickBot="1" x14ac:dyDescent="0.3">
      <c r="B23" s="13" t="s">
        <v>569</v>
      </c>
      <c r="C23" s="32" t="s">
        <v>571</v>
      </c>
      <c r="D23" s="326"/>
      <c r="E23" s="344"/>
      <c r="F23" s="345"/>
    </row>
    <row r="24" spans="2:6" ht="24" x14ac:dyDescent="0.25">
      <c r="B24" s="320" t="s">
        <v>572</v>
      </c>
      <c r="C24" s="29" t="s">
        <v>573</v>
      </c>
      <c r="D24" s="325">
        <v>0.08</v>
      </c>
      <c r="E24" s="340">
        <v>0.1</v>
      </c>
      <c r="F24" s="341"/>
    </row>
    <row r="25" spans="2:6" ht="36.75" thickBot="1" x14ac:dyDescent="0.3">
      <c r="B25" s="321"/>
      <c r="C25" s="32" t="s">
        <v>574</v>
      </c>
      <c r="D25" s="326"/>
      <c r="E25" s="344"/>
      <c r="F25" s="345"/>
    </row>
    <row r="27" spans="2:6" x14ac:dyDescent="0.25">
      <c r="B27" s="319" t="s">
        <v>576</v>
      </c>
      <c r="C27" s="319"/>
      <c r="D27" s="319"/>
      <c r="E27" s="319"/>
      <c r="F27" s="319"/>
    </row>
  </sheetData>
  <mergeCells count="27">
    <mergeCell ref="C4:C5"/>
    <mergeCell ref="D4:D5"/>
    <mergeCell ref="D6:D7"/>
    <mergeCell ref="E6:F7"/>
    <mergeCell ref="E4:F5"/>
    <mergeCell ref="E8:F8"/>
    <mergeCell ref="D9:D11"/>
    <mergeCell ref="E9:F11"/>
    <mergeCell ref="B12:B13"/>
    <mergeCell ref="D12:D13"/>
    <mergeCell ref="E12:F13"/>
    <mergeCell ref="B2:F2"/>
    <mergeCell ref="B27:F27"/>
    <mergeCell ref="B18:B21"/>
    <mergeCell ref="D18:D21"/>
    <mergeCell ref="E18:F21"/>
    <mergeCell ref="D22:D23"/>
    <mergeCell ref="E22:F23"/>
    <mergeCell ref="B24:B25"/>
    <mergeCell ref="D24:D25"/>
    <mergeCell ref="E24:F25"/>
    <mergeCell ref="C14:C15"/>
    <mergeCell ref="D14:D15"/>
    <mergeCell ref="E14:F15"/>
    <mergeCell ref="B16:B17"/>
    <mergeCell ref="D16:D17"/>
    <mergeCell ref="E16:F17"/>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F22"/>
  <sheetViews>
    <sheetView workbookViewId="0">
      <selection activeCell="M10" sqref="M10"/>
    </sheetView>
  </sheetViews>
  <sheetFormatPr baseColWidth="10" defaultRowHeight="15" x14ac:dyDescent="0.25"/>
  <cols>
    <col min="2" max="2" width="35.28515625" bestFit="1" customWidth="1"/>
    <col min="3" max="3" width="16" customWidth="1"/>
  </cols>
  <sheetData>
    <row r="2" spans="2:4" x14ac:dyDescent="0.25">
      <c r="D2" s="2" t="s">
        <v>56</v>
      </c>
    </row>
    <row r="3" spans="2:4" x14ac:dyDescent="0.25">
      <c r="D3" s="2" t="s">
        <v>55</v>
      </c>
    </row>
    <row r="4" spans="2:4" x14ac:dyDescent="0.25">
      <c r="D4" s="2"/>
    </row>
    <row r="5" spans="2:4" x14ac:dyDescent="0.25">
      <c r="B5" t="s">
        <v>58</v>
      </c>
      <c r="C5" s="30">
        <v>0.26</v>
      </c>
      <c r="D5" s="2"/>
    </row>
    <row r="6" spans="2:4" x14ac:dyDescent="0.25">
      <c r="B6" t="s">
        <v>59</v>
      </c>
      <c r="C6" s="30">
        <v>0.23</v>
      </c>
      <c r="D6" s="2"/>
    </row>
    <row r="7" spans="2:4" x14ac:dyDescent="0.25">
      <c r="B7" t="s">
        <v>60</v>
      </c>
      <c r="C7" s="30">
        <v>0.17</v>
      </c>
      <c r="D7" s="2"/>
    </row>
    <row r="8" spans="2:4" x14ac:dyDescent="0.25">
      <c r="B8" t="s">
        <v>61</v>
      </c>
      <c r="C8" s="30">
        <v>0.14000000000000001</v>
      </c>
      <c r="D8" s="2"/>
    </row>
    <row r="9" spans="2:4" x14ac:dyDescent="0.25">
      <c r="B9" t="s">
        <v>62</v>
      </c>
      <c r="C9" s="30">
        <v>0.08</v>
      </c>
      <c r="D9" s="2"/>
    </row>
    <row r="10" spans="2:4" x14ac:dyDescent="0.25">
      <c r="B10" t="s">
        <v>63</v>
      </c>
      <c r="C10" s="30">
        <v>0.08</v>
      </c>
      <c r="D10" s="2"/>
    </row>
    <row r="11" spans="2:4" x14ac:dyDescent="0.25">
      <c r="B11" t="s">
        <v>64</v>
      </c>
      <c r="C11" s="30">
        <v>0.06</v>
      </c>
      <c r="D11" s="2"/>
    </row>
    <row r="12" spans="2:4" x14ac:dyDescent="0.25">
      <c r="B12" t="s">
        <v>65</v>
      </c>
      <c r="C12" s="30">
        <v>0.04</v>
      </c>
      <c r="D12" s="2"/>
    </row>
    <row r="13" spans="2:4" x14ac:dyDescent="0.25">
      <c r="B13" t="s">
        <v>66</v>
      </c>
      <c r="C13" s="30">
        <v>0.02</v>
      </c>
    </row>
    <row r="14" spans="2:4" x14ac:dyDescent="0.25">
      <c r="B14" t="s">
        <v>67</v>
      </c>
      <c r="C14" s="30">
        <v>0.01</v>
      </c>
    </row>
    <row r="15" spans="2:4" x14ac:dyDescent="0.25">
      <c r="B15" s="38" t="s">
        <v>45</v>
      </c>
      <c r="C15" s="30">
        <v>0.01</v>
      </c>
    </row>
    <row r="16" spans="2:4" x14ac:dyDescent="0.25">
      <c r="B16" s="38" t="s">
        <v>68</v>
      </c>
      <c r="C16" s="30">
        <v>0.01</v>
      </c>
    </row>
    <row r="17" spans="2:6" x14ac:dyDescent="0.25">
      <c r="B17" s="38" t="s">
        <v>69</v>
      </c>
      <c r="C17" s="30">
        <v>0.01</v>
      </c>
    </row>
    <row r="18" spans="2:6" x14ac:dyDescent="0.25">
      <c r="B18" s="38" t="s">
        <v>70</v>
      </c>
      <c r="C18" s="30">
        <v>7.0000000000000007E-2</v>
      </c>
    </row>
    <row r="19" spans="2:6" x14ac:dyDescent="0.25">
      <c r="B19" s="38" t="s">
        <v>71</v>
      </c>
      <c r="C19" s="30">
        <v>0.04</v>
      </c>
    </row>
    <row r="22" spans="2:6" x14ac:dyDescent="0.25">
      <c r="B22" s="360" t="s">
        <v>57</v>
      </c>
      <c r="C22" s="360"/>
      <c r="D22" s="360"/>
      <c r="E22" s="360"/>
      <c r="F22" s="360"/>
    </row>
  </sheetData>
  <mergeCells count="1">
    <mergeCell ref="B22:F22"/>
  </mergeCells>
  <pageMargins left="0.7" right="0.7" top="0.75" bottom="0.75" header="0.3" footer="0.3"/>
  <drawing r:id="rId1"/>
  <legacyDrawing r:id="rId2"/>
  <oleObjects>
    <mc:AlternateContent xmlns:mc="http://schemas.openxmlformats.org/markup-compatibility/2006">
      <mc:Choice Requires="x14">
        <oleObject progId="PowerPoint.Slide.12" shapeId="3073" r:id="rId3">
          <objectPr defaultSize="0" autoPict="0" r:id="rId4">
            <anchor moveWithCells="1" sizeWithCells="1">
              <from>
                <xdr:col>4</xdr:col>
                <xdr:colOff>180975</xdr:colOff>
                <xdr:row>3</xdr:row>
                <xdr:rowOff>133350</xdr:rowOff>
              </from>
              <to>
                <xdr:col>12</xdr:col>
                <xdr:colOff>28575</xdr:colOff>
                <xdr:row>23</xdr:row>
                <xdr:rowOff>133350</xdr:rowOff>
              </to>
            </anchor>
          </objectPr>
        </oleObject>
      </mc:Choice>
      <mc:Fallback>
        <oleObject progId="PowerPoint.Slide.12" shapeId="3073" r:id="rId3"/>
      </mc:Fallback>
    </mc:AlternateContent>
  </oleObjec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21"/>
  <sheetViews>
    <sheetView workbookViewId="0">
      <selection activeCell="N13" sqref="N13"/>
    </sheetView>
  </sheetViews>
  <sheetFormatPr baseColWidth="10" defaultRowHeight="15" x14ac:dyDescent="0.25"/>
  <cols>
    <col min="2" max="2" width="13.28515625" bestFit="1" customWidth="1"/>
    <col min="3" max="3" width="16.140625" customWidth="1"/>
  </cols>
  <sheetData>
    <row r="2" spans="2:4" x14ac:dyDescent="0.25">
      <c r="C2" s="2" t="s">
        <v>79</v>
      </c>
    </row>
    <row r="3" spans="2:4" x14ac:dyDescent="0.25">
      <c r="C3" s="2" t="s">
        <v>31</v>
      </c>
    </row>
    <row r="4" spans="2:4" x14ac:dyDescent="0.25">
      <c r="C4" s="2"/>
    </row>
    <row r="5" spans="2:4" x14ac:dyDescent="0.25">
      <c r="C5" t="s">
        <v>77</v>
      </c>
      <c r="D5" s="39">
        <v>2167500</v>
      </c>
    </row>
    <row r="8" spans="2:4" x14ac:dyDescent="0.25">
      <c r="B8" t="s">
        <v>76</v>
      </c>
      <c r="C8" s="30">
        <v>0.25</v>
      </c>
      <c r="D8" s="1">
        <f>$D$5*C8</f>
        <v>541875</v>
      </c>
    </row>
    <row r="9" spans="2:4" x14ac:dyDescent="0.25">
      <c r="B9" t="s">
        <v>75</v>
      </c>
      <c r="C9" s="30">
        <v>0.15</v>
      </c>
      <c r="D9" s="1">
        <f>$D$5*C9</f>
        <v>325125</v>
      </c>
    </row>
    <row r="10" spans="2:4" x14ac:dyDescent="0.25">
      <c r="B10" t="s">
        <v>74</v>
      </c>
      <c r="C10" s="30">
        <v>0.25</v>
      </c>
      <c r="D10" s="1">
        <f>$D$5*C10</f>
        <v>541875</v>
      </c>
    </row>
    <row r="11" spans="2:4" x14ac:dyDescent="0.25">
      <c r="B11" t="s">
        <v>73</v>
      </c>
      <c r="C11" s="30">
        <v>0.21</v>
      </c>
      <c r="D11" s="1">
        <f>$D$5*C11</f>
        <v>455175</v>
      </c>
    </row>
    <row r="12" spans="2:4" x14ac:dyDescent="0.25">
      <c r="B12" t="s">
        <v>72</v>
      </c>
      <c r="C12" s="30">
        <v>0.15</v>
      </c>
      <c r="D12" s="1">
        <f>$D$5*C12</f>
        <v>325125</v>
      </c>
    </row>
    <row r="21" spans="2:8" x14ac:dyDescent="0.25">
      <c r="B21" s="4" t="s">
        <v>78</v>
      </c>
      <c r="C21" s="4"/>
      <c r="D21" s="4"/>
      <c r="E21" s="4"/>
      <c r="F21" s="4"/>
      <c r="G21" s="4"/>
      <c r="H21" s="4"/>
    </row>
  </sheetData>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workbookViewId="0">
      <selection activeCell="H10" sqref="H10"/>
    </sheetView>
  </sheetViews>
  <sheetFormatPr baseColWidth="10" defaultRowHeight="15" x14ac:dyDescent="0.25"/>
  <cols>
    <col min="2" max="2" width="34.28515625" customWidth="1"/>
    <col min="3" max="3" width="22.85546875" customWidth="1"/>
    <col min="4" max="5" width="22.7109375" customWidth="1"/>
  </cols>
  <sheetData>
    <row r="2" spans="2:5" ht="31.5" customHeight="1" x14ac:dyDescent="0.25">
      <c r="B2" s="361" t="s">
        <v>601</v>
      </c>
      <c r="C2" s="361"/>
      <c r="D2" s="361"/>
      <c r="E2" s="361"/>
    </row>
    <row r="3" spans="2:5" ht="15.75" thickBot="1" x14ac:dyDescent="0.3"/>
    <row r="4" spans="2:5" x14ac:dyDescent="0.25">
      <c r="B4" s="354" t="s">
        <v>577</v>
      </c>
      <c r="C4" s="354" t="s">
        <v>578</v>
      </c>
      <c r="D4" s="235" t="s">
        <v>579</v>
      </c>
      <c r="E4" s="354" t="s">
        <v>581</v>
      </c>
    </row>
    <row r="5" spans="2:5" ht="15.75" thickBot="1" x14ac:dyDescent="0.3">
      <c r="B5" s="355"/>
      <c r="C5" s="355"/>
      <c r="D5" s="236" t="s">
        <v>580</v>
      </c>
      <c r="E5" s="355"/>
    </row>
    <row r="6" spans="2:5" ht="15.75" thickBot="1" x14ac:dyDescent="0.3">
      <c r="B6" s="237" t="s">
        <v>582</v>
      </c>
      <c r="C6" s="238">
        <v>432</v>
      </c>
      <c r="D6" s="15" t="s">
        <v>583</v>
      </c>
      <c r="E6" s="15"/>
    </row>
    <row r="7" spans="2:5" x14ac:dyDescent="0.25">
      <c r="B7" s="363" t="s">
        <v>584</v>
      </c>
      <c r="C7" s="322" t="s">
        <v>585</v>
      </c>
      <c r="D7" s="322" t="s">
        <v>586</v>
      </c>
      <c r="E7" s="228" t="s">
        <v>587</v>
      </c>
    </row>
    <row r="8" spans="2:5" x14ac:dyDescent="0.25">
      <c r="B8" s="367"/>
      <c r="C8" s="368"/>
      <c r="D8" s="368"/>
      <c r="E8" s="228" t="s">
        <v>588</v>
      </c>
    </row>
    <row r="9" spans="2:5" x14ac:dyDescent="0.25">
      <c r="B9" s="367"/>
      <c r="C9" s="368"/>
      <c r="D9" s="368"/>
      <c r="E9" s="228" t="s">
        <v>589</v>
      </c>
    </row>
    <row r="10" spans="2:5" ht="15.75" thickBot="1" x14ac:dyDescent="0.3">
      <c r="B10" s="364"/>
      <c r="C10" s="323"/>
      <c r="D10" s="323"/>
      <c r="E10" s="15" t="s">
        <v>590</v>
      </c>
    </row>
    <row r="11" spans="2:5" ht="15.75" thickBot="1" x14ac:dyDescent="0.3">
      <c r="B11" s="237" t="s">
        <v>591</v>
      </c>
      <c r="C11" s="238">
        <v>462</v>
      </c>
      <c r="D11" s="238">
        <v>738</v>
      </c>
      <c r="E11" s="15"/>
    </row>
    <row r="12" spans="2:5" ht="15.75" thickBot="1" x14ac:dyDescent="0.3">
      <c r="B12" s="237" t="s">
        <v>592</v>
      </c>
      <c r="C12" s="238">
        <v>504</v>
      </c>
      <c r="D12" s="15" t="s">
        <v>593</v>
      </c>
      <c r="E12" s="15"/>
    </row>
    <row r="13" spans="2:5" ht="15.75" thickBot="1" x14ac:dyDescent="0.3">
      <c r="B13" s="237" t="s">
        <v>122</v>
      </c>
      <c r="C13" s="238">
        <v>565</v>
      </c>
      <c r="D13" s="15" t="s">
        <v>594</v>
      </c>
      <c r="E13" s="15"/>
    </row>
    <row r="14" spans="2:5" x14ac:dyDescent="0.25">
      <c r="B14" s="363" t="s">
        <v>595</v>
      </c>
      <c r="C14" s="365">
        <v>780</v>
      </c>
      <c r="D14" s="322" t="s">
        <v>596</v>
      </c>
      <c r="E14" s="228" t="s">
        <v>597</v>
      </c>
    </row>
    <row r="15" spans="2:5" ht="15.75" thickBot="1" x14ac:dyDescent="0.3">
      <c r="B15" s="364"/>
      <c r="C15" s="366"/>
      <c r="D15" s="323"/>
      <c r="E15" s="15" t="s">
        <v>598</v>
      </c>
    </row>
    <row r="16" spans="2:5" x14ac:dyDescent="0.25">
      <c r="B16" s="363" t="s">
        <v>599</v>
      </c>
      <c r="C16" s="365">
        <v>372</v>
      </c>
      <c r="D16" s="365">
        <v>906</v>
      </c>
      <c r="E16" s="228" t="s">
        <v>600</v>
      </c>
    </row>
    <row r="17" spans="2:5" ht="15.75" thickBot="1" x14ac:dyDescent="0.3">
      <c r="B17" s="364"/>
      <c r="C17" s="366"/>
      <c r="D17" s="366"/>
      <c r="E17" s="15" t="s">
        <v>598</v>
      </c>
    </row>
    <row r="19" spans="2:5" ht="28.5" customHeight="1" x14ac:dyDescent="0.25">
      <c r="B19" s="362" t="s">
        <v>602</v>
      </c>
      <c r="C19" s="362"/>
      <c r="D19" s="362"/>
      <c r="E19" s="362"/>
    </row>
  </sheetData>
  <mergeCells count="14">
    <mergeCell ref="B2:E2"/>
    <mergeCell ref="B19:E19"/>
    <mergeCell ref="B14:B15"/>
    <mergeCell ref="C14:C15"/>
    <mergeCell ref="D14:D15"/>
    <mergeCell ref="B16:B17"/>
    <mergeCell ref="C16:C17"/>
    <mergeCell ref="D16:D17"/>
    <mergeCell ref="B4:B5"/>
    <mergeCell ref="C4:C5"/>
    <mergeCell ref="E4:E5"/>
    <mergeCell ref="B7:B10"/>
    <mergeCell ref="C7:C10"/>
    <mergeCell ref="D7:D10"/>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54"/>
  <sheetViews>
    <sheetView workbookViewId="0">
      <selection activeCell="E16" sqref="E16"/>
    </sheetView>
  </sheetViews>
  <sheetFormatPr baseColWidth="10" defaultRowHeight="14.25" x14ac:dyDescent="0.2"/>
  <cols>
    <col min="1" max="1" width="5" style="71" customWidth="1"/>
    <col min="2" max="2" width="18.42578125" style="71" customWidth="1"/>
    <col min="3" max="16384" width="11.42578125" style="71"/>
  </cols>
  <sheetData>
    <row r="2" spans="2:10" x14ac:dyDescent="0.2">
      <c r="B2" s="70" t="s">
        <v>132</v>
      </c>
    </row>
    <row r="4" spans="2:10" x14ac:dyDescent="0.2">
      <c r="C4" s="71" t="s">
        <v>133</v>
      </c>
      <c r="D4" s="71" t="s">
        <v>134</v>
      </c>
      <c r="E4" s="71" t="s">
        <v>135</v>
      </c>
      <c r="F4" s="71" t="s">
        <v>136</v>
      </c>
      <c r="G4" s="71" t="s">
        <v>137</v>
      </c>
      <c r="H4" s="71" t="s">
        <v>138</v>
      </c>
      <c r="I4" s="71" t="s">
        <v>139</v>
      </c>
      <c r="J4" s="71" t="s">
        <v>140</v>
      </c>
    </row>
    <row r="5" spans="2:10" x14ac:dyDescent="0.2">
      <c r="B5" s="71" t="s">
        <v>141</v>
      </c>
      <c r="C5" s="72">
        <v>73.988300264842096</v>
      </c>
      <c r="D5" s="72">
        <v>4.4713618718899797</v>
      </c>
      <c r="E5" s="72">
        <v>6.1918893992478106</v>
      </c>
      <c r="F5" s="72">
        <v>3.2620414346109503</v>
      </c>
      <c r="G5" s="72">
        <v>6.8164462443336999</v>
      </c>
      <c r="H5" s="72">
        <v>7.20034017096431</v>
      </c>
      <c r="I5" s="72">
        <v>4.18845003228006</v>
      </c>
      <c r="J5" s="72">
        <v>-6.1188294181689393</v>
      </c>
    </row>
    <row r="6" spans="2:10" x14ac:dyDescent="0.2">
      <c r="B6" s="71" t="s">
        <v>142</v>
      </c>
      <c r="C6" s="72">
        <v>54.476055002598699</v>
      </c>
      <c r="D6" s="72">
        <v>16.1044174714742</v>
      </c>
      <c r="E6" s="72">
        <v>6.6631551794934296</v>
      </c>
      <c r="F6" s="72">
        <v>2.7573502818673603</v>
      </c>
      <c r="G6" s="72">
        <v>11.664704087895201</v>
      </c>
      <c r="H6" s="72">
        <v>10.599414665200101</v>
      </c>
      <c r="I6" s="72">
        <v>1.1018661602995901</v>
      </c>
      <c r="J6" s="72">
        <v>-3.3669628488285896</v>
      </c>
    </row>
    <row r="7" spans="2:10" x14ac:dyDescent="0.2">
      <c r="B7" s="71" t="s">
        <v>143</v>
      </c>
      <c r="C7" s="72">
        <v>21.2900832234962</v>
      </c>
      <c r="D7" s="72">
        <v>34.155839161230098</v>
      </c>
      <c r="E7" s="72">
        <v>6.16809273517344</v>
      </c>
      <c r="F7" s="72">
        <v>2.4524930765803603</v>
      </c>
      <c r="G7" s="72">
        <v>17.371038374783502</v>
      </c>
      <c r="H7" s="72">
        <v>18.451798550775798</v>
      </c>
      <c r="I7" s="72">
        <v>0.97010365223083594</v>
      </c>
      <c r="J7" s="72">
        <v>-0.85944877427029809</v>
      </c>
    </row>
    <row r="8" spans="2:10" x14ac:dyDescent="0.2">
      <c r="B8" s="71" t="s">
        <v>144</v>
      </c>
      <c r="C8" s="72">
        <v>3.2918240305922599</v>
      </c>
      <c r="D8" s="72">
        <v>64.1266844049821</v>
      </c>
      <c r="E8" s="72">
        <v>2.8860642125774798</v>
      </c>
      <c r="F8" s="72">
        <v>0.780743896777496</v>
      </c>
      <c r="G8" s="72">
        <v>4.1315863992311099</v>
      </c>
      <c r="H8" s="72">
        <v>24.359206368644699</v>
      </c>
      <c r="I8" s="72">
        <v>0.92127841551449008</v>
      </c>
      <c r="J8" s="72">
        <v>-0.49738772831967804</v>
      </c>
    </row>
    <row r="27" spans="2:5" x14ac:dyDescent="0.2">
      <c r="C27" s="71" t="s">
        <v>145</v>
      </c>
      <c r="D27" s="71" t="s">
        <v>146</v>
      </c>
      <c r="E27" s="71" t="s">
        <v>147</v>
      </c>
    </row>
    <row r="28" spans="2:5" x14ac:dyDescent="0.2">
      <c r="B28" s="71" t="s">
        <v>141</v>
      </c>
      <c r="C28" s="73">
        <v>35.299999999999997</v>
      </c>
      <c r="D28" s="73">
        <v>14.5</v>
      </c>
      <c r="E28" s="73">
        <v>24.6</v>
      </c>
    </row>
    <row r="29" spans="2:5" x14ac:dyDescent="0.2">
      <c r="B29" s="71" t="s">
        <v>142</v>
      </c>
      <c r="C29" s="73">
        <v>31.4</v>
      </c>
      <c r="D29" s="73">
        <v>22.4</v>
      </c>
      <c r="E29" s="73">
        <v>26.7</v>
      </c>
    </row>
    <row r="30" spans="2:5" x14ac:dyDescent="0.2">
      <c r="B30" s="71" t="s">
        <v>143</v>
      </c>
      <c r="C30" s="73">
        <v>24.7</v>
      </c>
      <c r="D30" s="73">
        <v>26.9</v>
      </c>
      <c r="E30" s="73">
        <v>25.8</v>
      </c>
    </row>
    <row r="31" spans="2:5" x14ac:dyDescent="0.2">
      <c r="B31" s="71" t="s">
        <v>144</v>
      </c>
      <c r="C31" s="73">
        <v>8.6</v>
      </c>
      <c r="D31" s="73">
        <v>36.299999999999997</v>
      </c>
      <c r="E31" s="73">
        <v>22.9</v>
      </c>
    </row>
    <row r="46" spans="2:6" x14ac:dyDescent="0.2">
      <c r="C46" s="71" t="s">
        <v>141</v>
      </c>
      <c r="D46" s="71" t="s">
        <v>142</v>
      </c>
      <c r="E46" s="71" t="s">
        <v>143</v>
      </c>
      <c r="F46" s="71" t="s">
        <v>144</v>
      </c>
    </row>
    <row r="47" spans="2:6" x14ac:dyDescent="0.2">
      <c r="B47" s="71" t="s">
        <v>148</v>
      </c>
      <c r="C47" s="73">
        <v>21.165292364666701</v>
      </c>
      <c r="D47" s="73">
        <v>29.805258771402901</v>
      </c>
      <c r="E47" s="73">
        <v>33.599874229542102</v>
      </c>
      <c r="F47" s="73">
        <v>15.429574634388301</v>
      </c>
    </row>
    <row r="48" spans="2:6" x14ac:dyDescent="0.2">
      <c r="B48" s="71" t="s">
        <v>149</v>
      </c>
      <c r="C48" s="73">
        <v>23.703947047291901</v>
      </c>
      <c r="D48" s="73">
        <v>33.461316023157003</v>
      </c>
      <c r="E48" s="73">
        <v>29.278611144940999</v>
      </c>
      <c r="F48" s="73">
        <v>13.556125784610099</v>
      </c>
    </row>
    <row r="49" spans="2:6" x14ac:dyDescent="0.2">
      <c r="B49" s="71" t="s">
        <v>150</v>
      </c>
      <c r="C49" s="73">
        <v>22.869298297301501</v>
      </c>
      <c r="D49" s="73">
        <v>29.789452173661299</v>
      </c>
      <c r="E49" s="73">
        <v>27.487303469057998</v>
      </c>
      <c r="F49" s="73">
        <v>19.8539460599793</v>
      </c>
    </row>
    <row r="50" spans="2:6" x14ac:dyDescent="0.2">
      <c r="B50" s="71" t="s">
        <v>151</v>
      </c>
      <c r="C50" s="73">
        <v>30.640456044273002</v>
      </c>
      <c r="D50" s="73">
        <v>37.516010055745802</v>
      </c>
      <c r="E50" s="73">
        <v>17.103324354297499</v>
      </c>
      <c r="F50" s="73">
        <v>14.740209545683699</v>
      </c>
    </row>
    <row r="51" spans="2:6" x14ac:dyDescent="0.2">
      <c r="B51" s="71" t="s">
        <v>152</v>
      </c>
      <c r="C51" s="73">
        <v>29.949509378059599</v>
      </c>
      <c r="D51" s="73">
        <v>30.4038633678684</v>
      </c>
      <c r="E51" s="73">
        <v>28.958032537371398</v>
      </c>
      <c r="F51" s="73">
        <v>10.688594716700599</v>
      </c>
    </row>
    <row r="52" spans="2:6" x14ac:dyDescent="0.2">
      <c r="B52" s="71" t="s">
        <v>153</v>
      </c>
      <c r="C52" s="73">
        <v>33.678102963776901</v>
      </c>
      <c r="D52" s="73">
        <v>32.159407902335801</v>
      </c>
      <c r="E52" s="73">
        <v>21.774470220521199</v>
      </c>
      <c r="F52" s="73">
        <v>12.3880189133661</v>
      </c>
    </row>
    <row r="53" spans="2:6" x14ac:dyDescent="0.2">
      <c r="B53" s="71" t="s">
        <v>154</v>
      </c>
      <c r="C53" s="73">
        <v>33.677767658697498</v>
      </c>
      <c r="D53" s="73">
        <v>27.624393864579702</v>
      </c>
      <c r="E53" s="73">
        <v>13.154994549022501</v>
      </c>
      <c r="F53" s="73">
        <v>25.5428439277003</v>
      </c>
    </row>
    <row r="54" spans="2:6" x14ac:dyDescent="0.2">
      <c r="B54" s="71" t="s">
        <v>155</v>
      </c>
      <c r="C54" s="73">
        <v>21.074633941319199</v>
      </c>
      <c r="D54" s="73">
        <v>27.7341490141057</v>
      </c>
      <c r="E54" s="73">
        <v>32.291765278187398</v>
      </c>
      <c r="F54" s="73">
        <v>18.899451766387699</v>
      </c>
    </row>
  </sheetData>
  <pageMargins left="0.70000000000000007" right="0.70000000000000007" top="0.75" bottom="0.75" header="0.30000000000000004" footer="0.30000000000000004"/>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8"/>
  <sheetViews>
    <sheetView workbookViewId="0">
      <selection activeCell="O8" sqref="O8"/>
    </sheetView>
  </sheetViews>
  <sheetFormatPr baseColWidth="10" defaultRowHeight="15" x14ac:dyDescent="0.25"/>
  <sheetData>
    <row r="2" spans="2:8" x14ac:dyDescent="0.25">
      <c r="B2" s="74" t="s">
        <v>156</v>
      </c>
    </row>
    <row r="3" spans="2:8" ht="15.75" thickBot="1" x14ac:dyDescent="0.3">
      <c r="B3" s="6"/>
    </row>
    <row r="4" spans="2:8" ht="31.5" x14ac:dyDescent="0.25">
      <c r="B4" s="369" t="s">
        <v>157</v>
      </c>
      <c r="C4" s="75" t="s">
        <v>158</v>
      </c>
      <c r="D4" s="75" t="s">
        <v>159</v>
      </c>
      <c r="E4" s="75" t="s">
        <v>160</v>
      </c>
      <c r="F4" s="372" t="s">
        <v>161</v>
      </c>
      <c r="G4" s="75" t="s">
        <v>162</v>
      </c>
      <c r="H4" s="75" t="s">
        <v>163</v>
      </c>
    </row>
    <row r="5" spans="2:8" x14ac:dyDescent="0.25">
      <c r="B5" s="370"/>
      <c r="C5" s="76" t="s">
        <v>164</v>
      </c>
      <c r="D5" s="76" t="s">
        <v>165</v>
      </c>
      <c r="E5" s="76" t="s">
        <v>166</v>
      </c>
      <c r="F5" s="373"/>
      <c r="G5" s="76" t="s">
        <v>166</v>
      </c>
      <c r="H5" s="76" t="s">
        <v>166</v>
      </c>
    </row>
    <row r="6" spans="2:8" ht="15.75" thickBot="1" x14ac:dyDescent="0.3">
      <c r="B6" s="371"/>
      <c r="C6" s="77"/>
      <c r="D6" s="78" t="s">
        <v>164</v>
      </c>
      <c r="E6" s="77"/>
      <c r="F6" s="374"/>
      <c r="G6" s="77"/>
      <c r="H6" s="77"/>
    </row>
    <row r="7" spans="2:8" ht="15.75" thickBot="1" x14ac:dyDescent="0.3">
      <c r="B7" s="79" t="s">
        <v>167</v>
      </c>
      <c r="C7" s="80">
        <v>14.8</v>
      </c>
      <c r="D7" s="80">
        <v>19.600000000000001</v>
      </c>
      <c r="E7" s="80">
        <v>2054</v>
      </c>
      <c r="F7" s="80">
        <v>1290</v>
      </c>
      <c r="G7" s="80">
        <v>1771</v>
      </c>
      <c r="H7" s="80">
        <v>2382</v>
      </c>
    </row>
    <row r="8" spans="2:8" ht="15.75" thickBot="1" x14ac:dyDescent="0.3">
      <c r="B8" s="79" t="s">
        <v>168</v>
      </c>
      <c r="C8" s="80">
        <v>66</v>
      </c>
      <c r="D8" s="80">
        <v>24.4</v>
      </c>
      <c r="E8" s="80">
        <v>1074</v>
      </c>
      <c r="F8" s="80">
        <v>754</v>
      </c>
      <c r="G8" s="80">
        <v>920</v>
      </c>
      <c r="H8" s="80">
        <v>1204</v>
      </c>
    </row>
    <row r="9" spans="2:8" ht="15.75" thickBot="1" x14ac:dyDescent="0.3">
      <c r="B9" s="79" t="s">
        <v>169</v>
      </c>
      <c r="C9" s="80">
        <v>73.2</v>
      </c>
      <c r="D9" s="80">
        <v>27.6</v>
      </c>
      <c r="E9" s="80">
        <v>1010</v>
      </c>
      <c r="F9" s="80">
        <v>723</v>
      </c>
      <c r="G9" s="80">
        <v>843</v>
      </c>
      <c r="H9" s="80">
        <v>1093</v>
      </c>
    </row>
    <row r="10" spans="2:8" ht="15.75" thickBot="1" x14ac:dyDescent="0.3">
      <c r="B10" s="79" t="s">
        <v>170</v>
      </c>
      <c r="C10" s="80">
        <v>59</v>
      </c>
      <c r="D10" s="80">
        <v>21.2</v>
      </c>
      <c r="E10" s="80">
        <v>1137</v>
      </c>
      <c r="F10" s="80">
        <v>816</v>
      </c>
      <c r="G10" s="80">
        <v>976</v>
      </c>
      <c r="H10" s="80">
        <v>1282</v>
      </c>
    </row>
    <row r="11" spans="2:8" ht="15.75" thickBot="1" x14ac:dyDescent="0.3">
      <c r="B11" s="375" t="s">
        <v>171</v>
      </c>
      <c r="C11" s="376"/>
      <c r="D11" s="376"/>
      <c r="E11" s="376"/>
      <c r="F11" s="376"/>
      <c r="G11" s="376"/>
      <c r="H11" s="377"/>
    </row>
    <row r="12" spans="2:8" ht="15.75" thickBot="1" x14ac:dyDescent="0.3">
      <c r="B12" s="79" t="s">
        <v>141</v>
      </c>
      <c r="C12" s="80">
        <v>39.6</v>
      </c>
      <c r="D12" s="80">
        <v>17.100000000000001</v>
      </c>
      <c r="E12" s="80">
        <v>1422</v>
      </c>
      <c r="F12" s="80">
        <v>930</v>
      </c>
      <c r="G12" s="80">
        <v>1168</v>
      </c>
      <c r="H12" s="80">
        <v>1633</v>
      </c>
    </row>
    <row r="13" spans="2:8" ht="15.75" thickBot="1" x14ac:dyDescent="0.3">
      <c r="B13" s="79" t="s">
        <v>142</v>
      </c>
      <c r="C13" s="80">
        <v>56.7</v>
      </c>
      <c r="D13" s="80">
        <v>17.899999999999999</v>
      </c>
      <c r="E13" s="80">
        <v>1123</v>
      </c>
      <c r="F13" s="80">
        <v>845</v>
      </c>
      <c r="G13" s="80">
        <v>996</v>
      </c>
      <c r="H13" s="80">
        <v>1305</v>
      </c>
    </row>
    <row r="14" spans="2:8" ht="15.75" thickBot="1" x14ac:dyDescent="0.3">
      <c r="B14" s="79" t="s">
        <v>143</v>
      </c>
      <c r="C14" s="80">
        <v>86.2</v>
      </c>
      <c r="D14" s="80">
        <v>25.6</v>
      </c>
      <c r="E14" s="80">
        <v>856</v>
      </c>
      <c r="F14" s="80">
        <v>719</v>
      </c>
      <c r="G14" s="80">
        <v>817</v>
      </c>
      <c r="H14" s="80">
        <v>963</v>
      </c>
    </row>
    <row r="15" spans="2:8" ht="15.75" thickBot="1" x14ac:dyDescent="0.3">
      <c r="B15" s="79" t="s">
        <v>144</v>
      </c>
      <c r="C15" s="80">
        <v>99.5</v>
      </c>
      <c r="D15" s="80">
        <v>31.8</v>
      </c>
      <c r="E15" s="80">
        <v>700</v>
      </c>
      <c r="F15" s="80">
        <v>631</v>
      </c>
      <c r="G15" s="80">
        <v>725</v>
      </c>
      <c r="H15" s="80">
        <v>783</v>
      </c>
    </row>
    <row r="17" spans="2:2" x14ac:dyDescent="0.25">
      <c r="B17" s="4" t="s">
        <v>172</v>
      </c>
    </row>
    <row r="18" spans="2:2" x14ac:dyDescent="0.25">
      <c r="B18" s="4" t="s">
        <v>173</v>
      </c>
    </row>
  </sheetData>
  <mergeCells count="3">
    <mergeCell ref="B4:B6"/>
    <mergeCell ref="F4:F6"/>
    <mergeCell ref="B11:H11"/>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6"/>
  <sheetViews>
    <sheetView workbookViewId="0">
      <selection activeCell="O8" sqref="O8"/>
    </sheetView>
  </sheetViews>
  <sheetFormatPr baseColWidth="10" defaultRowHeight="15" x14ac:dyDescent="0.25"/>
  <sheetData>
    <row r="1" spans="2:8" ht="42" customHeight="1" x14ac:dyDescent="0.25">
      <c r="B1" s="378" t="s">
        <v>174</v>
      </c>
      <c r="C1" s="378"/>
      <c r="D1" s="378"/>
      <c r="E1" s="378"/>
      <c r="F1" s="378"/>
      <c r="G1" s="378"/>
      <c r="H1" s="378"/>
    </row>
    <row r="2" spans="2:8" ht="15.75" thickBot="1" x14ac:dyDescent="0.3"/>
    <row r="3" spans="2:8" ht="42.75" thickBot="1" x14ac:dyDescent="0.3">
      <c r="B3" s="81"/>
      <c r="C3" s="82" t="s">
        <v>175</v>
      </c>
      <c r="D3" s="82" t="s">
        <v>176</v>
      </c>
      <c r="E3" s="82" t="s">
        <v>177</v>
      </c>
      <c r="F3" s="82" t="s">
        <v>178</v>
      </c>
      <c r="G3" s="82" t="s">
        <v>179</v>
      </c>
      <c r="H3" s="82" t="s">
        <v>180</v>
      </c>
    </row>
    <row r="4" spans="2:8" ht="15.75" thickBot="1" x14ac:dyDescent="0.3">
      <c r="B4" s="83" t="s">
        <v>181</v>
      </c>
      <c r="C4" s="84">
        <v>22.3</v>
      </c>
      <c r="D4" s="85"/>
      <c r="E4" s="84">
        <v>39.79</v>
      </c>
      <c r="F4" s="85"/>
      <c r="G4" s="86">
        <v>1156</v>
      </c>
      <c r="H4" s="85"/>
    </row>
    <row r="5" spans="2:8" x14ac:dyDescent="0.25">
      <c r="B5" s="87" t="s">
        <v>140</v>
      </c>
      <c r="C5" s="88">
        <v>21.5</v>
      </c>
      <c r="D5" s="88">
        <v>-0.8</v>
      </c>
      <c r="E5" s="88">
        <v>39.76</v>
      </c>
      <c r="F5" s="88">
        <v>-0.03</v>
      </c>
      <c r="G5" s="89">
        <v>1021</v>
      </c>
      <c r="H5" s="88">
        <v>-135</v>
      </c>
    </row>
    <row r="6" spans="2:8" x14ac:dyDescent="0.25">
      <c r="B6" s="87" t="s">
        <v>137</v>
      </c>
      <c r="C6" s="88">
        <v>19.600000000000001</v>
      </c>
      <c r="D6" s="88">
        <v>-1.9</v>
      </c>
      <c r="E6" s="88">
        <v>33.799999999999997</v>
      </c>
      <c r="F6" s="88">
        <v>-6</v>
      </c>
      <c r="G6" s="89">
        <v>1050</v>
      </c>
      <c r="H6" s="88">
        <v>29</v>
      </c>
    </row>
    <row r="7" spans="2:8" x14ac:dyDescent="0.25">
      <c r="B7" s="87" t="s">
        <v>182</v>
      </c>
      <c r="C7" s="88">
        <v>17.600000000000001</v>
      </c>
      <c r="D7" s="88">
        <v>-2</v>
      </c>
      <c r="E7" s="88">
        <v>27.8</v>
      </c>
      <c r="F7" s="88">
        <v>-6</v>
      </c>
      <c r="G7" s="89">
        <v>1054</v>
      </c>
      <c r="H7" s="88">
        <v>4</v>
      </c>
    </row>
    <row r="8" spans="2:8" x14ac:dyDescent="0.25">
      <c r="B8" s="90" t="s">
        <v>134</v>
      </c>
      <c r="C8" s="91">
        <v>17.21</v>
      </c>
      <c r="D8" s="91">
        <v>-0.4</v>
      </c>
      <c r="E8" s="91">
        <v>23.7</v>
      </c>
      <c r="F8" s="91">
        <v>-4.0999999999999996</v>
      </c>
      <c r="G8" s="92">
        <v>1055</v>
      </c>
      <c r="H8" s="91">
        <v>1</v>
      </c>
    </row>
    <row r="9" spans="2:8" x14ac:dyDescent="0.25">
      <c r="B9" s="87" t="s">
        <v>183</v>
      </c>
      <c r="C9" s="88">
        <v>15.91</v>
      </c>
      <c r="D9" s="88">
        <v>-1.3</v>
      </c>
      <c r="E9" s="88">
        <v>20.8</v>
      </c>
      <c r="F9" s="88">
        <v>-2.9</v>
      </c>
      <c r="G9" s="89">
        <v>1060</v>
      </c>
      <c r="H9" s="88">
        <v>5</v>
      </c>
    </row>
    <row r="10" spans="2:8" x14ac:dyDescent="0.25">
      <c r="B10" s="87" t="s">
        <v>184</v>
      </c>
      <c r="C10" s="88">
        <v>15.86</v>
      </c>
      <c r="D10" s="88">
        <v>-0.05</v>
      </c>
      <c r="E10" s="88">
        <v>20.5</v>
      </c>
      <c r="F10" s="88">
        <v>-0.3</v>
      </c>
      <c r="G10" s="89">
        <v>1060</v>
      </c>
      <c r="H10" s="88">
        <v>0</v>
      </c>
    </row>
    <row r="11" spans="2:8" ht="15.75" thickBot="1" x14ac:dyDescent="0.3">
      <c r="B11" s="79" t="s">
        <v>185</v>
      </c>
      <c r="C11" s="80">
        <v>14.8</v>
      </c>
      <c r="D11" s="80">
        <v>-1.1000000000000001</v>
      </c>
      <c r="E11" s="80">
        <v>19.600000000000001</v>
      </c>
      <c r="F11" s="80">
        <v>-0.9</v>
      </c>
      <c r="G11" s="93">
        <v>1063</v>
      </c>
      <c r="H11" s="80">
        <v>3</v>
      </c>
    </row>
    <row r="12" spans="2:8" ht="15.75" thickBot="1" x14ac:dyDescent="0.3">
      <c r="B12" s="94" t="s">
        <v>186</v>
      </c>
      <c r="C12" s="84">
        <v>14.8</v>
      </c>
      <c r="D12" s="84">
        <v>-7.5</v>
      </c>
      <c r="E12" s="84">
        <v>19.57</v>
      </c>
      <c r="F12" s="84">
        <v>-20.22</v>
      </c>
      <c r="G12" s="86">
        <v>1063</v>
      </c>
      <c r="H12" s="84">
        <v>-93</v>
      </c>
    </row>
    <row r="14" spans="2:8" x14ac:dyDescent="0.25">
      <c r="B14" s="4" t="s">
        <v>187</v>
      </c>
    </row>
    <row r="15" spans="2:8" x14ac:dyDescent="0.25">
      <c r="B15" s="4" t="s">
        <v>188</v>
      </c>
    </row>
    <row r="16" spans="2:8" x14ac:dyDescent="0.25">
      <c r="B16" s="4" t="s">
        <v>189</v>
      </c>
    </row>
  </sheetData>
  <mergeCells count="1">
    <mergeCell ref="B1:H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10"/>
  <sheetViews>
    <sheetView showGridLines="0" workbookViewId="0">
      <selection activeCell="D8" sqref="D8"/>
    </sheetView>
  </sheetViews>
  <sheetFormatPr baseColWidth="10" defaultRowHeight="15" x14ac:dyDescent="0.25"/>
  <cols>
    <col min="1" max="1" width="11.42578125" style="6"/>
    <col min="2" max="2" width="34.140625" style="6" customWidth="1"/>
    <col min="3" max="16384" width="11.42578125" style="6"/>
  </cols>
  <sheetData>
    <row r="1" spans="2:13" x14ac:dyDescent="0.25">
      <c r="B1" s="74" t="s">
        <v>346</v>
      </c>
    </row>
    <row r="3" spans="2:13" x14ac:dyDescent="0.25">
      <c r="B3" s="132"/>
      <c r="C3" s="133">
        <v>2009</v>
      </c>
      <c r="D3" s="133">
        <v>2010</v>
      </c>
      <c r="E3" s="133">
        <v>2011</v>
      </c>
      <c r="F3" s="133">
        <v>2012</v>
      </c>
      <c r="G3" s="133">
        <v>2013</v>
      </c>
      <c r="H3" s="134">
        <v>2014</v>
      </c>
      <c r="I3" s="134">
        <v>2015</v>
      </c>
      <c r="J3" s="135">
        <v>2016</v>
      </c>
      <c r="K3" s="133">
        <v>2017</v>
      </c>
      <c r="L3" s="133">
        <v>2018</v>
      </c>
      <c r="M3" s="133">
        <v>2019</v>
      </c>
    </row>
    <row r="4" spans="2:13" x14ac:dyDescent="0.25">
      <c r="B4" s="136" t="s">
        <v>340</v>
      </c>
      <c r="C4" s="137">
        <f>1313900</f>
        <v>1313900</v>
      </c>
      <c r="D4" s="137">
        <v>1373900</v>
      </c>
      <c r="E4" s="137">
        <v>1589350</v>
      </c>
      <c r="F4" s="137">
        <v>1687260</v>
      </c>
      <c r="G4" s="137">
        <v>1812260</v>
      </c>
      <c r="H4" s="137">
        <v>1898660</v>
      </c>
      <c r="I4" s="138">
        <v>1945960</v>
      </c>
      <c r="J4" s="139">
        <v>1893127</v>
      </c>
      <c r="K4" s="137">
        <v>1883830</v>
      </c>
      <c r="L4" s="137">
        <v>1903820</v>
      </c>
      <c r="M4" s="137">
        <v>1916110</v>
      </c>
    </row>
    <row r="5" spans="2:13" x14ac:dyDescent="0.25">
      <c r="B5" s="136" t="s">
        <v>341</v>
      </c>
      <c r="C5" s="137">
        <f>1504900</f>
        <v>1504900</v>
      </c>
      <c r="D5" s="137">
        <v>1581000</v>
      </c>
      <c r="E5" s="137">
        <v>1828900</v>
      </c>
      <c r="F5" s="137">
        <v>1940100</v>
      </c>
      <c r="G5" s="137">
        <v>2083300</v>
      </c>
      <c r="H5" s="137">
        <v>2180200</v>
      </c>
      <c r="I5" s="138">
        <v>2232300</v>
      </c>
      <c r="J5" s="139">
        <v>2165100</v>
      </c>
      <c r="K5" s="137">
        <v>2144900</v>
      </c>
      <c r="L5" s="137">
        <v>2161300</v>
      </c>
      <c r="M5" s="137">
        <v>2167500</v>
      </c>
    </row>
    <row r="6" spans="2:13" x14ac:dyDescent="0.25">
      <c r="B6" s="136" t="s">
        <v>342</v>
      </c>
      <c r="C6" s="137">
        <f>2660700</f>
        <v>2660700</v>
      </c>
      <c r="D6" s="137">
        <v>2769600</v>
      </c>
      <c r="E6" s="137">
        <v>3275950</v>
      </c>
      <c r="F6" s="137">
        <v>3472070</v>
      </c>
      <c r="G6" s="137">
        <v>3719263</v>
      </c>
      <c r="H6" s="137">
        <v>3829560</v>
      </c>
      <c r="I6" s="138">
        <v>4011570</v>
      </c>
      <c r="J6" s="139">
        <v>3882530</v>
      </c>
      <c r="K6" s="137">
        <v>3820930</v>
      </c>
      <c r="L6" s="137">
        <v>3853320</v>
      </c>
      <c r="M6" s="137">
        <v>3867710</v>
      </c>
    </row>
    <row r="7" spans="2:13" x14ac:dyDescent="0.25">
      <c r="B7" s="136" t="s">
        <v>343</v>
      </c>
      <c r="C7" s="137">
        <v>8434</v>
      </c>
      <c r="D7" s="137">
        <v>8722</v>
      </c>
      <c r="E7" s="137">
        <v>8884</v>
      </c>
      <c r="F7" s="137">
        <v>9168</v>
      </c>
      <c r="G7" s="137">
        <v>9911</v>
      </c>
      <c r="H7" s="137">
        <v>10729</v>
      </c>
      <c r="I7" s="138">
        <v>11436</v>
      </c>
      <c r="J7" s="139">
        <v>11620</v>
      </c>
      <c r="K7" s="137">
        <v>11560</v>
      </c>
      <c r="L7" s="137">
        <v>11698</v>
      </c>
      <c r="M7" s="137">
        <v>11732</v>
      </c>
    </row>
    <row r="8" spans="2:13" x14ac:dyDescent="0.25">
      <c r="B8" s="6" t="s">
        <v>344</v>
      </c>
    </row>
    <row r="10" spans="2:13" x14ac:dyDescent="0.25">
      <c r="B10" s="6" t="s">
        <v>345</v>
      </c>
    </row>
  </sheetData>
  <pageMargins left="0.7" right="0.7" top="0.75" bottom="0.75" header="0.3" footer="0.3"/>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25"/>
  <sheetViews>
    <sheetView workbookViewId="0">
      <selection activeCell="O8" sqref="O8"/>
    </sheetView>
  </sheetViews>
  <sheetFormatPr baseColWidth="10" defaultRowHeight="15" x14ac:dyDescent="0.25"/>
  <cols>
    <col min="2" max="2" width="40.7109375" customWidth="1"/>
  </cols>
  <sheetData>
    <row r="2" spans="2:5" ht="33.75" customHeight="1" x14ac:dyDescent="0.25">
      <c r="B2" s="381" t="s">
        <v>190</v>
      </c>
      <c r="C2" s="382"/>
      <c r="D2" s="382"/>
      <c r="E2" s="382"/>
    </row>
    <row r="3" spans="2:5" ht="15.75" thickBot="1" x14ac:dyDescent="0.3"/>
    <row r="4" spans="2:5" ht="15.75" thickBot="1" x14ac:dyDescent="0.3">
      <c r="B4" s="95" t="s">
        <v>191</v>
      </c>
      <c r="C4" s="96" t="s">
        <v>147</v>
      </c>
      <c r="D4" s="96" t="s">
        <v>192</v>
      </c>
      <c r="E4" s="96" t="s">
        <v>193</v>
      </c>
    </row>
    <row r="5" spans="2:5" ht="15.75" thickBot="1" x14ac:dyDescent="0.3">
      <c r="B5" s="383" t="s">
        <v>194</v>
      </c>
      <c r="C5" s="384"/>
      <c r="D5" s="384"/>
      <c r="E5" s="385"/>
    </row>
    <row r="6" spans="2:5" ht="15.75" thickBot="1" x14ac:dyDescent="0.3">
      <c r="B6" s="97" t="s">
        <v>195</v>
      </c>
      <c r="C6" s="98">
        <v>29.8</v>
      </c>
      <c r="D6" s="98">
        <v>15</v>
      </c>
      <c r="E6" s="98">
        <v>15.4</v>
      </c>
    </row>
    <row r="7" spans="2:5" ht="15.75" thickBot="1" x14ac:dyDescent="0.3">
      <c r="B7" s="97" t="s">
        <v>196</v>
      </c>
      <c r="C7" s="98">
        <v>52.8</v>
      </c>
      <c r="D7" s="98">
        <v>17.2</v>
      </c>
      <c r="E7" s="98">
        <v>18</v>
      </c>
    </row>
    <row r="8" spans="2:5" ht="15.75" thickBot="1" x14ac:dyDescent="0.3">
      <c r="B8" s="97" t="s">
        <v>197</v>
      </c>
      <c r="C8" s="98">
        <v>40.299999999999997</v>
      </c>
      <c r="D8" s="98">
        <v>48.3</v>
      </c>
      <c r="E8" s="98">
        <v>48</v>
      </c>
    </row>
    <row r="9" spans="2:5" ht="15.75" thickBot="1" x14ac:dyDescent="0.3">
      <c r="B9" s="97" t="s">
        <v>198</v>
      </c>
      <c r="C9" s="98">
        <v>44.1</v>
      </c>
      <c r="D9" s="98">
        <v>13.1</v>
      </c>
      <c r="E9" s="98">
        <v>13.8</v>
      </c>
    </row>
    <row r="10" spans="2:5" ht="15.75" thickBot="1" x14ac:dyDescent="0.3">
      <c r="B10" s="97" t="s">
        <v>199</v>
      </c>
      <c r="C10" s="98">
        <v>58.4</v>
      </c>
      <c r="D10" s="98">
        <v>16.899999999999999</v>
      </c>
      <c r="E10" s="98">
        <v>17.8</v>
      </c>
    </row>
    <row r="11" spans="2:5" ht="15.75" thickBot="1" x14ac:dyDescent="0.3">
      <c r="B11" s="383" t="s">
        <v>200</v>
      </c>
      <c r="C11" s="384"/>
      <c r="D11" s="384"/>
      <c r="E11" s="385"/>
    </row>
    <row r="12" spans="2:5" ht="15.75" thickBot="1" x14ac:dyDescent="0.3">
      <c r="B12" s="97" t="s">
        <v>201</v>
      </c>
      <c r="C12" s="98">
        <v>25.1</v>
      </c>
      <c r="D12" s="98">
        <v>5.6</v>
      </c>
      <c r="E12" s="98">
        <v>6.1</v>
      </c>
    </row>
    <row r="13" spans="2:5" ht="15.75" thickBot="1" x14ac:dyDescent="0.3">
      <c r="B13" s="97" t="s">
        <v>202</v>
      </c>
      <c r="C13" s="98">
        <v>25.8</v>
      </c>
      <c r="D13" s="98">
        <v>10.1</v>
      </c>
      <c r="E13" s="98">
        <v>10.9</v>
      </c>
    </row>
    <row r="14" spans="2:5" ht="15.75" thickBot="1" x14ac:dyDescent="0.3">
      <c r="B14" s="383" t="s">
        <v>203</v>
      </c>
      <c r="C14" s="384"/>
      <c r="D14" s="384"/>
      <c r="E14" s="385"/>
    </row>
    <row r="15" spans="2:5" ht="15.75" thickBot="1" x14ac:dyDescent="0.3">
      <c r="B15" s="97" t="s">
        <v>204</v>
      </c>
      <c r="C15" s="98">
        <v>20.6</v>
      </c>
      <c r="D15" s="98">
        <v>4.5999999999999996</v>
      </c>
      <c r="E15" s="98">
        <v>4.9000000000000004</v>
      </c>
    </row>
    <row r="16" spans="2:5" ht="15.75" thickBot="1" x14ac:dyDescent="0.3">
      <c r="B16" s="97" t="s">
        <v>205</v>
      </c>
      <c r="C16" s="98">
        <v>29.2</v>
      </c>
      <c r="D16" s="98">
        <v>7</v>
      </c>
      <c r="E16" s="98">
        <v>7.5</v>
      </c>
    </row>
    <row r="17" spans="2:5" ht="15.75" thickBot="1" x14ac:dyDescent="0.3">
      <c r="B17" s="97" t="s">
        <v>206</v>
      </c>
      <c r="C17" s="98">
        <v>24.7</v>
      </c>
      <c r="D17" s="98">
        <v>6.9</v>
      </c>
      <c r="E17" s="98">
        <v>7.3</v>
      </c>
    </row>
    <row r="18" spans="2:5" ht="15.75" thickBot="1" x14ac:dyDescent="0.3">
      <c r="B18" s="97" t="s">
        <v>207</v>
      </c>
      <c r="C18" s="98">
        <v>17.3</v>
      </c>
      <c r="D18" s="98">
        <v>3</v>
      </c>
      <c r="E18" s="98">
        <v>3.3</v>
      </c>
    </row>
    <row r="19" spans="2:5" ht="15.75" thickBot="1" x14ac:dyDescent="0.3">
      <c r="B19" s="383" t="s">
        <v>208</v>
      </c>
      <c r="C19" s="384"/>
      <c r="D19" s="384"/>
      <c r="E19" s="385"/>
    </row>
    <row r="20" spans="2:5" ht="15.75" thickBot="1" x14ac:dyDescent="0.3">
      <c r="B20" s="97" t="s">
        <v>209</v>
      </c>
      <c r="C20" s="98">
        <v>20.100000000000001</v>
      </c>
      <c r="D20" s="98">
        <v>7.4</v>
      </c>
      <c r="E20" s="98">
        <v>7.7</v>
      </c>
    </row>
    <row r="21" spans="2:5" ht="15.75" thickBot="1" x14ac:dyDescent="0.3">
      <c r="B21" s="97" t="s">
        <v>210</v>
      </c>
      <c r="C21" s="98">
        <v>43.7</v>
      </c>
      <c r="D21" s="98">
        <v>20.5</v>
      </c>
      <c r="E21" s="98">
        <v>21.1</v>
      </c>
    </row>
    <row r="22" spans="2:5" x14ac:dyDescent="0.25">
      <c r="B22" s="99" t="s">
        <v>211</v>
      </c>
      <c r="C22" s="379">
        <v>51.4</v>
      </c>
      <c r="D22" s="379">
        <v>10.8</v>
      </c>
      <c r="E22" s="379">
        <v>11.7</v>
      </c>
    </row>
    <row r="23" spans="2:5" ht="15.75" thickBot="1" x14ac:dyDescent="0.3">
      <c r="B23" s="100" t="s">
        <v>212</v>
      </c>
      <c r="C23" s="380"/>
      <c r="D23" s="380"/>
      <c r="E23" s="380"/>
    </row>
    <row r="25" spans="2:5" x14ac:dyDescent="0.25">
      <c r="B25" s="4" t="s">
        <v>213</v>
      </c>
    </row>
  </sheetData>
  <mergeCells count="8">
    <mergeCell ref="C22:C23"/>
    <mergeCell ref="D22:D23"/>
    <mergeCell ref="E22:E23"/>
    <mergeCell ref="B2:E2"/>
    <mergeCell ref="B5:E5"/>
    <mergeCell ref="B11:E11"/>
    <mergeCell ref="B14:E14"/>
    <mergeCell ref="B19:E19"/>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15"/>
  <sheetViews>
    <sheetView workbookViewId="0">
      <selection activeCell="O8" sqref="O8"/>
    </sheetView>
  </sheetViews>
  <sheetFormatPr baseColWidth="10" defaultRowHeight="15" x14ac:dyDescent="0.25"/>
  <cols>
    <col min="2" max="2" width="26.5703125" customWidth="1"/>
  </cols>
  <sheetData>
    <row r="2" spans="2:6" ht="30.75" customHeight="1" x14ac:dyDescent="0.25">
      <c r="B2" s="381" t="s">
        <v>214</v>
      </c>
      <c r="C2" s="382"/>
      <c r="D2" s="382"/>
      <c r="E2" s="382"/>
      <c r="F2" s="382"/>
    </row>
    <row r="3" spans="2:6" ht="15.75" thickBot="1" x14ac:dyDescent="0.3"/>
    <row r="4" spans="2:6" x14ac:dyDescent="0.25">
      <c r="B4" s="386"/>
      <c r="C4" s="388" t="s">
        <v>215</v>
      </c>
      <c r="D4" s="389"/>
      <c r="E4" s="389"/>
      <c r="F4" s="390"/>
    </row>
    <row r="5" spans="2:6" x14ac:dyDescent="0.25">
      <c r="B5" s="386"/>
      <c r="C5" s="391"/>
      <c r="D5" s="392"/>
      <c r="E5" s="392"/>
      <c r="F5" s="393"/>
    </row>
    <row r="6" spans="2:6" ht="15.75" thickBot="1" x14ac:dyDescent="0.3">
      <c r="B6" s="386"/>
      <c r="C6" s="394" t="s">
        <v>216</v>
      </c>
      <c r="D6" s="395"/>
      <c r="E6" s="395"/>
      <c r="F6" s="396"/>
    </row>
    <row r="7" spans="2:6" ht="15.75" thickBot="1" x14ac:dyDescent="0.3">
      <c r="B7" s="387"/>
      <c r="C7" s="101" t="s">
        <v>217</v>
      </c>
      <c r="D7" s="102" t="s">
        <v>218</v>
      </c>
      <c r="E7" s="102" t="s">
        <v>219</v>
      </c>
      <c r="F7" s="102" t="s">
        <v>220</v>
      </c>
    </row>
    <row r="8" spans="2:6" ht="15.75" thickBot="1" x14ac:dyDescent="0.3">
      <c r="B8" s="103" t="s">
        <v>221</v>
      </c>
      <c r="C8" s="104">
        <v>1344</v>
      </c>
      <c r="D8" s="105">
        <v>945</v>
      </c>
      <c r="E8" s="104">
        <v>1292</v>
      </c>
      <c r="F8" s="104">
        <v>1498</v>
      </c>
    </row>
    <row r="9" spans="2:6" ht="15.75" thickBot="1" x14ac:dyDescent="0.3">
      <c r="B9" s="103" t="s">
        <v>222</v>
      </c>
      <c r="C9" s="104">
        <v>1149</v>
      </c>
      <c r="D9" s="105">
        <v>831</v>
      </c>
      <c r="E9" s="104">
        <v>1057</v>
      </c>
      <c r="F9" s="104">
        <v>1370</v>
      </c>
    </row>
    <row r="10" spans="2:6" ht="15.75" thickBot="1" x14ac:dyDescent="0.3">
      <c r="B10" s="103" t="s">
        <v>223</v>
      </c>
      <c r="C10" s="104">
        <v>1003</v>
      </c>
      <c r="D10" s="105">
        <v>745</v>
      </c>
      <c r="E10" s="105">
        <v>912</v>
      </c>
      <c r="F10" s="104">
        <v>1098</v>
      </c>
    </row>
    <row r="11" spans="2:6" ht="15.75" thickBot="1" x14ac:dyDescent="0.3">
      <c r="B11" s="103" t="s">
        <v>224</v>
      </c>
      <c r="C11" s="104">
        <v>2335</v>
      </c>
      <c r="D11" s="104">
        <v>1466</v>
      </c>
      <c r="E11" s="104">
        <v>1948</v>
      </c>
      <c r="F11" s="104">
        <v>2529</v>
      </c>
    </row>
    <row r="12" spans="2:6" ht="15.75" thickBot="1" x14ac:dyDescent="0.3">
      <c r="B12" s="103" t="s">
        <v>5</v>
      </c>
      <c r="C12" s="104">
        <v>2304</v>
      </c>
      <c r="D12" s="104">
        <v>1435</v>
      </c>
      <c r="E12" s="104">
        <v>1920</v>
      </c>
      <c r="F12" s="104">
        <v>2509</v>
      </c>
    </row>
    <row r="14" spans="2:6" x14ac:dyDescent="0.25">
      <c r="B14" s="4" t="s">
        <v>225</v>
      </c>
    </row>
    <row r="15" spans="2:6" x14ac:dyDescent="0.25">
      <c r="B15" s="4" t="s">
        <v>226</v>
      </c>
    </row>
  </sheetData>
  <mergeCells count="5">
    <mergeCell ref="B2:F2"/>
    <mergeCell ref="B4:B7"/>
    <mergeCell ref="C4:F4"/>
    <mergeCell ref="C5:F5"/>
    <mergeCell ref="C6:F6"/>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13"/>
  <sheetViews>
    <sheetView workbookViewId="0">
      <selection activeCell="O8" sqref="O8"/>
    </sheetView>
  </sheetViews>
  <sheetFormatPr baseColWidth="10" defaultRowHeight="15" x14ac:dyDescent="0.25"/>
  <cols>
    <col min="2" max="2" width="25.28515625" customWidth="1"/>
  </cols>
  <sheetData>
    <row r="2" spans="2:7" ht="33" customHeight="1" x14ac:dyDescent="0.25">
      <c r="B2" s="381" t="s">
        <v>227</v>
      </c>
      <c r="C2" s="381"/>
      <c r="D2" s="381"/>
      <c r="E2" s="381"/>
      <c r="F2" s="381"/>
      <c r="G2" s="381"/>
    </row>
    <row r="3" spans="2:7" ht="15.75" thickBot="1" x14ac:dyDescent="0.3"/>
    <row r="4" spans="2:7" ht="15.75" thickBot="1" x14ac:dyDescent="0.3">
      <c r="B4" s="386"/>
      <c r="C4" s="397" t="s">
        <v>228</v>
      </c>
      <c r="D4" s="399" t="s">
        <v>229</v>
      </c>
      <c r="E4" s="400"/>
      <c r="F4" s="400"/>
      <c r="G4" s="401"/>
    </row>
    <row r="5" spans="2:7" ht="15.75" thickBot="1" x14ac:dyDescent="0.3">
      <c r="B5" s="387"/>
      <c r="C5" s="398"/>
      <c r="D5" s="106" t="s">
        <v>217</v>
      </c>
      <c r="E5" s="106" t="s">
        <v>230</v>
      </c>
      <c r="F5" s="106" t="s">
        <v>219</v>
      </c>
      <c r="G5" s="106" t="s">
        <v>231</v>
      </c>
    </row>
    <row r="6" spans="2:7" ht="15.75" thickBot="1" x14ac:dyDescent="0.3">
      <c r="B6" s="103" t="s">
        <v>221</v>
      </c>
      <c r="C6" s="105">
        <v>27.8</v>
      </c>
      <c r="D6" s="105">
        <v>5.9</v>
      </c>
      <c r="E6" s="105">
        <v>3</v>
      </c>
      <c r="F6" s="105">
        <v>5</v>
      </c>
      <c r="G6" s="105">
        <v>9</v>
      </c>
    </row>
    <row r="7" spans="2:7" ht="15.75" thickBot="1" x14ac:dyDescent="0.3">
      <c r="B7" s="103" t="s">
        <v>222</v>
      </c>
      <c r="C7" s="105">
        <v>37.799999999999997</v>
      </c>
      <c r="D7" s="105">
        <v>5.9</v>
      </c>
      <c r="E7" s="105">
        <v>2</v>
      </c>
      <c r="F7" s="105">
        <v>5</v>
      </c>
      <c r="G7" s="105">
        <v>9</v>
      </c>
    </row>
    <row r="8" spans="2:7" ht="15.75" thickBot="1" x14ac:dyDescent="0.3">
      <c r="B8" s="103" t="s">
        <v>223</v>
      </c>
      <c r="C8" s="105">
        <v>57.5</v>
      </c>
      <c r="D8" s="105">
        <v>8.6</v>
      </c>
      <c r="E8" s="105">
        <v>6</v>
      </c>
      <c r="F8" s="105">
        <v>9</v>
      </c>
      <c r="G8" s="105">
        <v>12</v>
      </c>
    </row>
    <row r="9" spans="2:7" ht="15.75" thickBot="1" x14ac:dyDescent="0.3">
      <c r="B9" s="103" t="s">
        <v>224</v>
      </c>
      <c r="C9" s="105">
        <v>9.6999999999999993</v>
      </c>
      <c r="D9" s="105">
        <v>2.7</v>
      </c>
      <c r="E9" s="105">
        <v>0</v>
      </c>
      <c r="F9" s="105">
        <v>2</v>
      </c>
      <c r="G9" s="105">
        <v>4</v>
      </c>
    </row>
    <row r="10" spans="2:7" ht="15.75" thickBot="1" x14ac:dyDescent="0.3">
      <c r="B10" s="103" t="s">
        <v>5</v>
      </c>
      <c r="C10" s="105">
        <v>10.5</v>
      </c>
      <c r="D10" s="105">
        <v>2.8</v>
      </c>
      <c r="E10" s="105">
        <v>0</v>
      </c>
      <c r="F10" s="105">
        <v>2</v>
      </c>
      <c r="G10" s="105">
        <v>4</v>
      </c>
    </row>
    <row r="12" spans="2:7" x14ac:dyDescent="0.25">
      <c r="B12" s="4" t="s">
        <v>225</v>
      </c>
    </row>
    <row r="13" spans="2:7" x14ac:dyDescent="0.25">
      <c r="B13" s="4" t="s">
        <v>226</v>
      </c>
    </row>
  </sheetData>
  <mergeCells count="4">
    <mergeCell ref="B2:G2"/>
    <mergeCell ref="B4:B5"/>
    <mergeCell ref="C4:C5"/>
    <mergeCell ref="D4:G4"/>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46"/>
  <sheetViews>
    <sheetView workbookViewId="0">
      <selection activeCell="O8" sqref="O8"/>
    </sheetView>
  </sheetViews>
  <sheetFormatPr baseColWidth="10" defaultRowHeight="14.25" x14ac:dyDescent="0.2"/>
  <cols>
    <col min="1" max="1" width="12.5703125" style="71" customWidth="1"/>
    <col min="2" max="2" width="32.5703125" style="71" bestFit="1" customWidth="1"/>
    <col min="3" max="16384" width="11.42578125" style="71"/>
  </cols>
  <sheetData>
    <row r="2" spans="2:10" ht="39" customHeight="1" x14ac:dyDescent="0.2">
      <c r="B2" s="402" t="s">
        <v>232</v>
      </c>
      <c r="C2" s="403"/>
      <c r="D2" s="403"/>
      <c r="E2" s="403"/>
      <c r="F2" s="403"/>
      <c r="G2" s="403"/>
      <c r="H2" s="403"/>
      <c r="I2" s="403"/>
      <c r="J2" s="403"/>
    </row>
    <row r="4" spans="2:10" x14ac:dyDescent="0.2">
      <c r="C4" s="71" t="s">
        <v>148</v>
      </c>
      <c r="D4" s="71" t="s">
        <v>149</v>
      </c>
      <c r="E4" s="71" t="s">
        <v>150</v>
      </c>
      <c r="F4" s="71" t="s">
        <v>151</v>
      </c>
      <c r="G4" s="71" t="s">
        <v>152</v>
      </c>
      <c r="H4" s="71" t="s">
        <v>153</v>
      </c>
      <c r="I4" s="71" t="s">
        <v>154</v>
      </c>
      <c r="J4" s="71" t="s">
        <v>155</v>
      </c>
    </row>
    <row r="5" spans="2:10" x14ac:dyDescent="0.2">
      <c r="B5" s="71" t="s">
        <v>233</v>
      </c>
      <c r="C5" s="73">
        <v>73.233718079600095</v>
      </c>
      <c r="D5" s="73">
        <v>70.560133463823107</v>
      </c>
      <c r="E5" s="73">
        <v>67.485046846706794</v>
      </c>
      <c r="F5" s="73">
        <v>55.320212359488899</v>
      </c>
      <c r="G5" s="73">
        <v>69.866197551841196</v>
      </c>
      <c r="H5" s="73">
        <v>48.739716750635303</v>
      </c>
      <c r="I5" s="73">
        <v>54.204840038887802</v>
      </c>
      <c r="J5" s="73">
        <v>70.264942544263704</v>
      </c>
    </row>
    <row r="6" spans="2:10" x14ac:dyDescent="0.2">
      <c r="B6" s="71" t="s">
        <v>234</v>
      </c>
      <c r="C6" s="73">
        <v>48.938055184855003</v>
      </c>
      <c r="D6" s="73">
        <v>54.457821992011098</v>
      </c>
      <c r="E6" s="73">
        <v>49.0364103948097</v>
      </c>
      <c r="F6" s="73">
        <v>40.337800689799799</v>
      </c>
      <c r="G6" s="73">
        <v>51.096525571710899</v>
      </c>
      <c r="H6" s="73">
        <v>29.6017155667368</v>
      </c>
      <c r="I6" s="73">
        <v>41.578370110743997</v>
      </c>
      <c r="J6" s="73">
        <v>51.0288449830161</v>
      </c>
    </row>
    <row r="7" spans="2:10" x14ac:dyDescent="0.2">
      <c r="B7" s="71" t="s">
        <v>235</v>
      </c>
      <c r="C7" s="73">
        <v>11.7043060185577</v>
      </c>
      <c r="D7" s="73">
        <v>23.050849240762101</v>
      </c>
      <c r="E7" s="73">
        <v>17.726171423677901</v>
      </c>
      <c r="F7" s="73">
        <v>18.5165317040471</v>
      </c>
      <c r="G7" s="73">
        <v>17.0827912113763</v>
      </c>
      <c r="H7" s="73">
        <v>11.308328739833</v>
      </c>
      <c r="I7" s="73">
        <v>18.235097212020801</v>
      </c>
      <c r="J7" s="73">
        <v>19.5618279987638</v>
      </c>
    </row>
    <row r="8" spans="2:10" ht="15" x14ac:dyDescent="0.25">
      <c r="B8" s="71" t="s">
        <v>236</v>
      </c>
      <c r="C8" s="107">
        <v>66.011750722483697</v>
      </c>
      <c r="D8" s="107">
        <v>66.011750722483697</v>
      </c>
      <c r="E8" s="107">
        <v>66.011750722483697</v>
      </c>
      <c r="F8" s="107">
        <v>66.011750722483697</v>
      </c>
      <c r="G8" s="107">
        <v>66.011750722483697</v>
      </c>
      <c r="H8" s="107">
        <v>66.011750722483697</v>
      </c>
      <c r="I8" s="107">
        <v>66.011750722483697</v>
      </c>
      <c r="J8" s="107">
        <v>66.011750722483697</v>
      </c>
    </row>
    <row r="9" spans="2:10" ht="15" x14ac:dyDescent="0.25">
      <c r="B9" s="71" t="s">
        <v>237</v>
      </c>
      <c r="C9" s="107">
        <v>46.0593441150288</v>
      </c>
      <c r="D9" s="107">
        <v>46.0593441150288</v>
      </c>
      <c r="E9" s="107">
        <v>46.0593441150288</v>
      </c>
      <c r="F9" s="107">
        <v>46.0593441150288</v>
      </c>
      <c r="G9" s="107">
        <v>46.0593441150288</v>
      </c>
      <c r="H9" s="107">
        <v>46.0593441150288</v>
      </c>
      <c r="I9" s="107">
        <v>46.0593441150288</v>
      </c>
      <c r="J9" s="107">
        <v>46.0593441150288</v>
      </c>
    </row>
    <row r="10" spans="2:10" ht="15" x14ac:dyDescent="0.25">
      <c r="B10" s="71" t="s">
        <v>238</v>
      </c>
      <c r="C10" s="107">
        <v>15.6274701421854</v>
      </c>
      <c r="D10" s="107">
        <v>15.6274701421854</v>
      </c>
      <c r="E10" s="107">
        <v>15.6274701421854</v>
      </c>
      <c r="F10" s="107">
        <v>15.6274701421854</v>
      </c>
      <c r="G10" s="107">
        <v>15.6274701421854</v>
      </c>
      <c r="H10" s="107">
        <v>15.6274701421854</v>
      </c>
      <c r="I10" s="107">
        <v>15.6274701421854</v>
      </c>
      <c r="J10" s="107">
        <v>15.6274701421854</v>
      </c>
    </row>
    <row r="30" spans="2:2" x14ac:dyDescent="0.2">
      <c r="B30" s="108" t="s">
        <v>172</v>
      </c>
    </row>
    <row r="31" spans="2:2" x14ac:dyDescent="0.2">
      <c r="B31" s="108" t="s">
        <v>173</v>
      </c>
    </row>
    <row r="37" spans="2:10" x14ac:dyDescent="0.2">
      <c r="C37" s="71" t="s">
        <v>148</v>
      </c>
      <c r="D37" s="71" t="s">
        <v>149</v>
      </c>
      <c r="E37" s="71" t="s">
        <v>150</v>
      </c>
      <c r="F37" s="71" t="s">
        <v>151</v>
      </c>
      <c r="G37" s="71" t="s">
        <v>152</v>
      </c>
      <c r="H37" s="71" t="s">
        <v>153</v>
      </c>
      <c r="I37" s="71" t="s">
        <v>154</v>
      </c>
      <c r="J37" s="71" t="s">
        <v>155</v>
      </c>
    </row>
    <row r="38" spans="2:10" x14ac:dyDescent="0.2">
      <c r="B38" s="71" t="s">
        <v>239</v>
      </c>
      <c r="C38" s="73">
        <v>22.908574724605099</v>
      </c>
      <c r="D38" s="73">
        <v>28.1201003449357</v>
      </c>
      <c r="E38" s="73">
        <v>26.2707200164493</v>
      </c>
      <c r="F38" s="73">
        <v>25.502294292942601</v>
      </c>
      <c r="G38" s="73">
        <v>24.7330185938822</v>
      </c>
      <c r="H38" s="73">
        <v>23.014380631567199</v>
      </c>
      <c r="I38" s="73">
        <v>29.5807449597682</v>
      </c>
      <c r="J38" s="73">
        <v>27.108811539667599</v>
      </c>
    </row>
    <row r="39" spans="2:10" x14ac:dyDescent="0.2">
      <c r="B39" s="71" t="s">
        <v>240</v>
      </c>
      <c r="C39" s="73">
        <v>12.2738065995251</v>
      </c>
      <c r="D39" s="73">
        <v>18.555261255506998</v>
      </c>
      <c r="E39" s="73">
        <v>16.568720890949699</v>
      </c>
      <c r="F39" s="73">
        <v>18.672625676012501</v>
      </c>
      <c r="G39" s="73">
        <v>16.859698681732599</v>
      </c>
      <c r="H39" s="73">
        <v>16.8789201031007</v>
      </c>
      <c r="I39" s="73">
        <v>18.701680432447301</v>
      </c>
      <c r="J39" s="73">
        <v>16.958469803894101</v>
      </c>
    </row>
    <row r="40" spans="2:10" x14ac:dyDescent="0.2">
      <c r="B40" s="71" t="s">
        <v>241</v>
      </c>
      <c r="C40" s="73">
        <v>9.1213772764325292</v>
      </c>
      <c r="D40" s="73">
        <v>10.913959510357801</v>
      </c>
      <c r="E40" s="73">
        <v>9.3961394170470101</v>
      </c>
      <c r="F40" s="73">
        <v>19.0205561884448</v>
      </c>
      <c r="G40" s="73">
        <v>9.3821929273906797</v>
      </c>
      <c r="H40" s="73">
        <v>12.334182773715201</v>
      </c>
      <c r="I40" s="73">
        <v>16.791931656429799</v>
      </c>
      <c r="J40" s="73">
        <v>8.1201611215735507</v>
      </c>
    </row>
    <row r="43" spans="2:10" x14ac:dyDescent="0.2">
      <c r="C43" s="71" t="s">
        <v>148</v>
      </c>
      <c r="D43" s="71" t="s">
        <v>149</v>
      </c>
      <c r="E43" s="71" t="s">
        <v>150</v>
      </c>
      <c r="F43" s="71" t="s">
        <v>151</v>
      </c>
      <c r="G43" s="71" t="s">
        <v>152</v>
      </c>
      <c r="H43" s="71" t="s">
        <v>153</v>
      </c>
      <c r="I43" s="71" t="s">
        <v>154</v>
      </c>
      <c r="J43" s="71" t="s">
        <v>155</v>
      </c>
    </row>
    <row r="44" spans="2:10" x14ac:dyDescent="0.2">
      <c r="B44" s="71" t="s">
        <v>242</v>
      </c>
      <c r="C44" s="73">
        <v>780.33333333333303</v>
      </c>
      <c r="D44" s="73">
        <v>715.99235978340505</v>
      </c>
      <c r="E44" s="73">
        <v>739.25</v>
      </c>
      <c r="F44" s="73">
        <v>750.65044365345102</v>
      </c>
      <c r="G44" s="73">
        <v>735.71589500331197</v>
      </c>
      <c r="H44" s="73">
        <v>821.468439638213</v>
      </c>
      <c r="I44" s="73">
        <v>739.74984605602594</v>
      </c>
      <c r="J44" s="73">
        <v>733.68294564184998</v>
      </c>
    </row>
    <row r="45" spans="2:10" x14ac:dyDescent="0.2">
      <c r="B45" s="71" t="s">
        <v>243</v>
      </c>
      <c r="C45" s="73">
        <v>890.60757442583099</v>
      </c>
      <c r="D45" s="73">
        <v>844.32692307692298</v>
      </c>
      <c r="E45" s="73">
        <v>892.27813342346701</v>
      </c>
      <c r="F45" s="73">
        <v>979.711538461538</v>
      </c>
      <c r="G45" s="73">
        <v>878.09849098576206</v>
      </c>
      <c r="H45" s="73">
        <v>1079.2508058257599</v>
      </c>
      <c r="I45" s="73">
        <v>1024.2225327874201</v>
      </c>
      <c r="J45" s="73">
        <v>879.33333333333303</v>
      </c>
    </row>
    <row r="46" spans="2:10" x14ac:dyDescent="0.2">
      <c r="B46" s="71" t="s">
        <v>244</v>
      </c>
      <c r="C46" s="73">
        <v>1077.8888888888901</v>
      </c>
      <c r="D46" s="73">
        <v>1092.36451234636</v>
      </c>
      <c r="E46" s="73">
        <v>1164.69023780564</v>
      </c>
      <c r="F46" s="73">
        <v>1399.74537037037</v>
      </c>
      <c r="G46" s="73">
        <v>1106.1216288792</v>
      </c>
      <c r="H46" s="73">
        <v>1525.6530204404501</v>
      </c>
      <c r="I46" s="73">
        <v>1506.0609493015399</v>
      </c>
      <c r="J46" s="73">
        <v>1100.80433721445</v>
      </c>
    </row>
  </sheetData>
  <mergeCells count="1">
    <mergeCell ref="B2:J2"/>
  </mergeCells>
  <pageMargins left="0.70000000000000007" right="0.70000000000000007" top="0.75" bottom="0.75" header="0.30000000000000004" footer="0.30000000000000004"/>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showGridLines="0" workbookViewId="0">
      <selection activeCell="I22" sqref="I22"/>
    </sheetView>
  </sheetViews>
  <sheetFormatPr baseColWidth="10" defaultRowHeight="15" x14ac:dyDescent="0.25"/>
  <cols>
    <col min="1" max="1" width="4.28515625" style="6" customWidth="1"/>
    <col min="2" max="2" width="23.140625" style="6" bestFit="1" customWidth="1"/>
    <col min="3" max="8" width="9.140625" style="6" customWidth="1"/>
    <col min="9" max="16384" width="11.42578125" style="6"/>
  </cols>
  <sheetData>
    <row r="1" spans="1:8" ht="37.5" customHeight="1" x14ac:dyDescent="0.25">
      <c r="A1" s="404" t="s">
        <v>245</v>
      </c>
      <c r="B1" s="404"/>
      <c r="C1" s="404"/>
      <c r="D1" s="404"/>
      <c r="E1" s="404"/>
      <c r="F1" s="404"/>
      <c r="G1" s="404"/>
      <c r="H1" s="404"/>
    </row>
    <row r="3" spans="1:8" ht="90" customHeight="1" x14ac:dyDescent="0.25">
      <c r="C3" s="66" t="s">
        <v>246</v>
      </c>
      <c r="D3" s="66" t="s">
        <v>176</v>
      </c>
      <c r="E3" s="66" t="s">
        <v>247</v>
      </c>
      <c r="F3" s="66" t="s">
        <v>178</v>
      </c>
      <c r="G3" s="66" t="s">
        <v>248</v>
      </c>
      <c r="H3" s="66" t="s">
        <v>180</v>
      </c>
    </row>
    <row r="4" spans="1:8" x14ac:dyDescent="0.25">
      <c r="A4" s="405" t="s">
        <v>249</v>
      </c>
      <c r="B4" s="109" t="s">
        <v>181</v>
      </c>
      <c r="C4" s="110">
        <v>22.3</v>
      </c>
      <c r="D4" s="110"/>
      <c r="E4" s="110">
        <v>39.79</v>
      </c>
      <c r="F4" s="110"/>
      <c r="G4" s="110">
        <v>1156</v>
      </c>
      <c r="H4" s="110"/>
    </row>
    <row r="5" spans="1:8" x14ac:dyDescent="0.25">
      <c r="A5" s="405"/>
      <c r="B5" s="111" t="s">
        <v>140</v>
      </c>
      <c r="C5" s="112">
        <v>21.5</v>
      </c>
      <c r="D5" s="112" t="s">
        <v>250</v>
      </c>
      <c r="E5" s="112">
        <v>39.76</v>
      </c>
      <c r="F5" s="112" t="s">
        <v>251</v>
      </c>
      <c r="G5" s="112">
        <v>1021</v>
      </c>
      <c r="H5" s="112" t="s">
        <v>252</v>
      </c>
    </row>
    <row r="6" spans="1:8" x14ac:dyDescent="0.25">
      <c r="A6" s="405"/>
      <c r="B6" s="113" t="s">
        <v>137</v>
      </c>
      <c r="C6" s="114">
        <v>19.600000000000001</v>
      </c>
      <c r="D6" s="114" t="s">
        <v>253</v>
      </c>
      <c r="E6" s="114">
        <v>33.799999999999997</v>
      </c>
      <c r="F6" s="114" t="s">
        <v>254</v>
      </c>
      <c r="G6" s="114">
        <v>1050</v>
      </c>
      <c r="H6" s="114" t="s">
        <v>255</v>
      </c>
    </row>
    <row r="7" spans="1:8" x14ac:dyDescent="0.25">
      <c r="A7" s="405"/>
      <c r="B7" s="113" t="s">
        <v>182</v>
      </c>
      <c r="C7" s="114">
        <v>17.600000000000001</v>
      </c>
      <c r="D7" s="114" t="s">
        <v>256</v>
      </c>
      <c r="E7" s="114">
        <v>27.8</v>
      </c>
      <c r="F7" s="114" t="s">
        <v>254</v>
      </c>
      <c r="G7" s="114">
        <v>1054</v>
      </c>
      <c r="H7" s="114" t="s">
        <v>257</v>
      </c>
    </row>
    <row r="8" spans="1:8" x14ac:dyDescent="0.25">
      <c r="A8" s="405"/>
      <c r="B8" s="113" t="s">
        <v>134</v>
      </c>
      <c r="C8" s="114">
        <v>17.21</v>
      </c>
      <c r="D8" s="114" t="s">
        <v>258</v>
      </c>
      <c r="E8" s="114">
        <v>23.7</v>
      </c>
      <c r="F8" s="114" t="s">
        <v>259</v>
      </c>
      <c r="G8" s="114">
        <v>1055</v>
      </c>
      <c r="H8" s="114" t="s">
        <v>260</v>
      </c>
    </row>
    <row r="9" spans="1:8" x14ac:dyDescent="0.25">
      <c r="A9" s="405"/>
      <c r="B9" s="113" t="s">
        <v>183</v>
      </c>
      <c r="C9" s="114">
        <v>15.91</v>
      </c>
      <c r="D9" s="114" t="s">
        <v>261</v>
      </c>
      <c r="E9" s="114">
        <v>20.8</v>
      </c>
      <c r="F9" s="114" t="s">
        <v>262</v>
      </c>
      <c r="G9" s="114">
        <v>1060</v>
      </c>
      <c r="H9" s="114" t="s">
        <v>263</v>
      </c>
    </row>
    <row r="10" spans="1:8" x14ac:dyDescent="0.25">
      <c r="A10" s="405"/>
      <c r="B10" s="113" t="s">
        <v>184</v>
      </c>
      <c r="C10" s="114">
        <v>15.86</v>
      </c>
      <c r="D10" s="114" t="s">
        <v>264</v>
      </c>
      <c r="E10" s="114">
        <v>20.5</v>
      </c>
      <c r="F10" s="114" t="s">
        <v>265</v>
      </c>
      <c r="G10" s="114">
        <v>1060</v>
      </c>
      <c r="H10" s="114" t="s">
        <v>266</v>
      </c>
    </row>
    <row r="11" spans="1:8" x14ac:dyDescent="0.25">
      <c r="A11" s="405"/>
      <c r="B11" s="115" t="s">
        <v>185</v>
      </c>
      <c r="C11" s="116">
        <v>14.8</v>
      </c>
      <c r="D11" s="116" t="s">
        <v>267</v>
      </c>
      <c r="E11" s="116">
        <v>19.600000000000001</v>
      </c>
      <c r="F11" s="116" t="s">
        <v>268</v>
      </c>
      <c r="G11" s="116">
        <v>1063</v>
      </c>
      <c r="H11" s="116" t="s">
        <v>269</v>
      </c>
    </row>
    <row r="12" spans="1:8" x14ac:dyDescent="0.25">
      <c r="A12" s="405"/>
      <c r="B12" s="109" t="s">
        <v>186</v>
      </c>
      <c r="C12" s="110">
        <v>14.8</v>
      </c>
      <c r="D12" s="110" t="s">
        <v>270</v>
      </c>
      <c r="E12" s="110">
        <v>19.57</v>
      </c>
      <c r="F12" s="110" t="s">
        <v>271</v>
      </c>
      <c r="G12" s="110">
        <v>1063</v>
      </c>
      <c r="H12" s="110" t="s">
        <v>272</v>
      </c>
    </row>
    <row r="13" spans="1:8" x14ac:dyDescent="0.25">
      <c r="A13" s="405" t="s">
        <v>273</v>
      </c>
      <c r="B13" s="109" t="s">
        <v>181</v>
      </c>
      <c r="C13" s="110">
        <v>17.3</v>
      </c>
      <c r="D13" s="110"/>
      <c r="E13" s="110">
        <v>42.01</v>
      </c>
      <c r="F13" s="110"/>
      <c r="G13" s="110">
        <v>964</v>
      </c>
      <c r="H13" s="110"/>
    </row>
    <row r="14" spans="1:8" x14ac:dyDescent="0.25">
      <c r="A14" s="405"/>
      <c r="B14" s="111" t="s">
        <v>140</v>
      </c>
      <c r="C14" s="112">
        <v>16.600000000000001</v>
      </c>
      <c r="D14" s="112" t="s">
        <v>274</v>
      </c>
      <c r="E14" s="112">
        <v>41.83</v>
      </c>
      <c r="F14" s="112" t="s">
        <v>275</v>
      </c>
      <c r="G14" s="112">
        <v>851</v>
      </c>
      <c r="H14" s="112" t="s">
        <v>276</v>
      </c>
    </row>
    <row r="15" spans="1:8" x14ac:dyDescent="0.25">
      <c r="A15" s="405"/>
      <c r="B15" s="113" t="s">
        <v>137</v>
      </c>
      <c r="C15" s="114">
        <v>14.3</v>
      </c>
      <c r="D15" s="114" t="s">
        <v>277</v>
      </c>
      <c r="E15" s="114">
        <v>36.9</v>
      </c>
      <c r="F15" s="114" t="s">
        <v>278</v>
      </c>
      <c r="G15" s="114">
        <v>875</v>
      </c>
      <c r="H15" s="114" t="s">
        <v>279</v>
      </c>
    </row>
    <row r="16" spans="1:8" x14ac:dyDescent="0.25">
      <c r="A16" s="405"/>
      <c r="B16" s="113" t="s">
        <v>182</v>
      </c>
      <c r="C16" s="114">
        <v>11.9</v>
      </c>
      <c r="D16" s="114" t="s">
        <v>280</v>
      </c>
      <c r="E16" s="114">
        <v>30.4</v>
      </c>
      <c r="F16" s="114" t="s">
        <v>281</v>
      </c>
      <c r="G16" s="114">
        <v>878</v>
      </c>
      <c r="H16" s="114" t="s">
        <v>269</v>
      </c>
    </row>
    <row r="17" spans="1:8" x14ac:dyDescent="0.25">
      <c r="A17" s="405"/>
      <c r="B17" s="113" t="s">
        <v>134</v>
      </c>
      <c r="C17" s="114">
        <v>10.88</v>
      </c>
      <c r="D17" s="114" t="s">
        <v>282</v>
      </c>
      <c r="E17" s="114">
        <v>20.5</v>
      </c>
      <c r="F17" s="114" t="s">
        <v>283</v>
      </c>
      <c r="G17" s="114">
        <v>879</v>
      </c>
      <c r="H17" s="114" t="s">
        <v>260</v>
      </c>
    </row>
    <row r="18" spans="1:8" x14ac:dyDescent="0.25">
      <c r="A18" s="405"/>
      <c r="B18" s="113" t="s">
        <v>183</v>
      </c>
      <c r="C18" s="114">
        <v>9.35</v>
      </c>
      <c r="D18" s="114" t="s">
        <v>284</v>
      </c>
      <c r="E18" s="114">
        <v>17.3</v>
      </c>
      <c r="F18" s="114" t="s">
        <v>285</v>
      </c>
      <c r="G18" s="114">
        <v>884</v>
      </c>
      <c r="H18" s="114" t="s">
        <v>263</v>
      </c>
    </row>
    <row r="19" spans="1:8" x14ac:dyDescent="0.25">
      <c r="A19" s="405"/>
      <c r="B19" s="113" t="s">
        <v>184</v>
      </c>
      <c r="C19" s="114">
        <v>9.26</v>
      </c>
      <c r="D19" s="114" t="s">
        <v>286</v>
      </c>
      <c r="E19" s="114">
        <v>17</v>
      </c>
      <c r="F19" s="114" t="s">
        <v>265</v>
      </c>
      <c r="G19" s="114">
        <v>884</v>
      </c>
      <c r="H19" s="114" t="s">
        <v>266</v>
      </c>
    </row>
    <row r="20" spans="1:8" x14ac:dyDescent="0.25">
      <c r="A20" s="405"/>
      <c r="B20" s="115" t="s">
        <v>185</v>
      </c>
      <c r="C20" s="116">
        <v>8.3000000000000007</v>
      </c>
      <c r="D20" s="116" t="s">
        <v>282</v>
      </c>
      <c r="E20" s="116">
        <v>16.5</v>
      </c>
      <c r="F20" s="116" t="s">
        <v>287</v>
      </c>
      <c r="G20" s="116">
        <v>885</v>
      </c>
      <c r="H20" s="116" t="s">
        <v>260</v>
      </c>
    </row>
    <row r="21" spans="1:8" x14ac:dyDescent="0.25">
      <c r="A21" s="405"/>
      <c r="B21" s="109" t="s">
        <v>186</v>
      </c>
      <c r="C21" s="110">
        <v>8.3000000000000007</v>
      </c>
      <c r="D21" s="110" t="s">
        <v>288</v>
      </c>
      <c r="E21" s="110">
        <v>16.5</v>
      </c>
      <c r="F21" s="110" t="s">
        <v>289</v>
      </c>
      <c r="G21" s="110">
        <v>885</v>
      </c>
      <c r="H21" s="110" t="s">
        <v>290</v>
      </c>
    </row>
    <row r="22" spans="1:8" x14ac:dyDescent="0.25">
      <c r="A22" s="405" t="s">
        <v>291</v>
      </c>
      <c r="B22" s="109" t="s">
        <v>181</v>
      </c>
      <c r="C22" s="110">
        <v>12.7</v>
      </c>
      <c r="D22" s="110"/>
      <c r="E22" s="110">
        <v>47.86</v>
      </c>
      <c r="F22" s="110"/>
      <c r="G22" s="110">
        <v>771</v>
      </c>
      <c r="H22" s="110"/>
    </row>
    <row r="23" spans="1:8" x14ac:dyDescent="0.25">
      <c r="A23" s="405"/>
      <c r="B23" s="111" t="s">
        <v>140</v>
      </c>
      <c r="C23" s="112">
        <v>12.3</v>
      </c>
      <c r="D23" s="112" t="s">
        <v>258</v>
      </c>
      <c r="E23" s="112">
        <v>48.75</v>
      </c>
      <c r="F23" s="112" t="s">
        <v>292</v>
      </c>
      <c r="G23" s="112">
        <v>681</v>
      </c>
      <c r="H23" s="112" t="s">
        <v>293</v>
      </c>
    </row>
    <row r="24" spans="1:8" x14ac:dyDescent="0.25">
      <c r="A24" s="405"/>
      <c r="B24" s="113" t="s">
        <v>137</v>
      </c>
      <c r="C24" s="114">
        <v>9.9</v>
      </c>
      <c r="D24" s="114" t="s">
        <v>280</v>
      </c>
      <c r="E24" s="114">
        <v>41.7</v>
      </c>
      <c r="F24" s="114" t="s">
        <v>294</v>
      </c>
      <c r="G24" s="114">
        <v>700</v>
      </c>
      <c r="H24" s="114" t="s">
        <v>295</v>
      </c>
    </row>
    <row r="25" spans="1:8" x14ac:dyDescent="0.25">
      <c r="A25" s="405"/>
      <c r="B25" s="113" t="s">
        <v>182</v>
      </c>
      <c r="C25" s="114">
        <v>7.6</v>
      </c>
      <c r="D25" s="114" t="s">
        <v>277</v>
      </c>
      <c r="E25" s="114">
        <v>33.700000000000003</v>
      </c>
      <c r="F25" s="114" t="s">
        <v>296</v>
      </c>
      <c r="G25" s="114">
        <v>703</v>
      </c>
      <c r="H25" s="114" t="s">
        <v>269</v>
      </c>
    </row>
    <row r="26" spans="1:8" x14ac:dyDescent="0.25">
      <c r="A26" s="405"/>
      <c r="B26" s="113" t="s">
        <v>134</v>
      </c>
      <c r="C26" s="114">
        <v>5.46</v>
      </c>
      <c r="D26" s="114" t="s">
        <v>297</v>
      </c>
      <c r="E26" s="114">
        <v>23.8</v>
      </c>
      <c r="F26" s="114" t="s">
        <v>283</v>
      </c>
      <c r="G26" s="114">
        <v>704</v>
      </c>
      <c r="H26" s="114" t="s">
        <v>260</v>
      </c>
    </row>
    <row r="27" spans="1:8" x14ac:dyDescent="0.25">
      <c r="A27" s="405"/>
      <c r="B27" s="113" t="s">
        <v>183</v>
      </c>
      <c r="C27" s="114">
        <v>4.05</v>
      </c>
      <c r="D27" s="114" t="s">
        <v>298</v>
      </c>
      <c r="E27" s="114">
        <v>18.399999999999999</v>
      </c>
      <c r="F27" s="114" t="s">
        <v>299</v>
      </c>
      <c r="G27" s="114">
        <v>707</v>
      </c>
      <c r="H27" s="114" t="s">
        <v>269</v>
      </c>
    </row>
    <row r="28" spans="1:8" x14ac:dyDescent="0.25">
      <c r="A28" s="405"/>
      <c r="B28" s="113" t="s">
        <v>184</v>
      </c>
      <c r="C28" s="114">
        <v>3.97</v>
      </c>
      <c r="D28" s="114" t="s">
        <v>300</v>
      </c>
      <c r="E28" s="114">
        <v>18.399999999999999</v>
      </c>
      <c r="F28" s="114" t="s">
        <v>266</v>
      </c>
      <c r="G28" s="114">
        <v>707</v>
      </c>
      <c r="H28" s="114" t="s">
        <v>266</v>
      </c>
    </row>
    <row r="29" spans="1:8" x14ac:dyDescent="0.25">
      <c r="A29" s="405"/>
      <c r="B29" s="115" t="s">
        <v>185</v>
      </c>
      <c r="C29" s="116">
        <v>3.4</v>
      </c>
      <c r="D29" s="116" t="s">
        <v>301</v>
      </c>
      <c r="E29" s="116">
        <v>19.600000000000001</v>
      </c>
      <c r="F29" s="116" t="s">
        <v>302</v>
      </c>
      <c r="G29" s="116">
        <v>708</v>
      </c>
      <c r="H29" s="116" t="s">
        <v>260</v>
      </c>
    </row>
    <row r="30" spans="1:8" x14ac:dyDescent="0.25">
      <c r="A30" s="405"/>
      <c r="B30" s="109" t="s">
        <v>186</v>
      </c>
      <c r="C30" s="110">
        <v>3.4</v>
      </c>
      <c r="D30" s="110" t="s">
        <v>303</v>
      </c>
      <c r="E30" s="110">
        <v>19.63</v>
      </c>
      <c r="F30" s="110" t="s">
        <v>304</v>
      </c>
      <c r="G30" s="110">
        <v>708</v>
      </c>
      <c r="H30" s="110" t="s">
        <v>305</v>
      </c>
    </row>
    <row r="32" spans="1:8" x14ac:dyDescent="0.25">
      <c r="A32" s="4" t="s">
        <v>306</v>
      </c>
    </row>
    <row r="33" spans="1:1" x14ac:dyDescent="0.25">
      <c r="A33" s="4" t="s">
        <v>307</v>
      </c>
    </row>
  </sheetData>
  <mergeCells count="4">
    <mergeCell ref="A1:H1"/>
    <mergeCell ref="A4:A12"/>
    <mergeCell ref="A13:A21"/>
    <mergeCell ref="A22:A30"/>
  </mergeCells>
  <pageMargins left="0.7" right="0.7" top="0.75" bottom="0.75" header="0.3" footer="0.3"/>
  <ignoredErrors>
    <ignoredError sqref="D7 F6:F7 H5:H12 H14:H21 H23:H30 F24:F25 F28 D17 D20:D21"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16"/>
  <sheetViews>
    <sheetView workbookViewId="0">
      <selection activeCell="K8" sqref="K8"/>
    </sheetView>
  </sheetViews>
  <sheetFormatPr baseColWidth="10" defaultRowHeight="15" x14ac:dyDescent="0.25"/>
  <cols>
    <col min="2" max="2" width="21.28515625" customWidth="1"/>
  </cols>
  <sheetData>
    <row r="2" spans="2:6" ht="33" customHeight="1" x14ac:dyDescent="0.25">
      <c r="B2" s="381" t="s">
        <v>308</v>
      </c>
      <c r="C2" s="382"/>
      <c r="D2" s="382"/>
      <c r="E2" s="382"/>
      <c r="F2" s="382"/>
    </row>
    <row r="3" spans="2:6" ht="15.75" thickBot="1" x14ac:dyDescent="0.3"/>
    <row r="4" spans="2:6" ht="36.75" thickBot="1" x14ac:dyDescent="0.3">
      <c r="B4" s="117" t="s">
        <v>157</v>
      </c>
      <c r="C4" s="118" t="s">
        <v>309</v>
      </c>
      <c r="D4" s="118" t="s">
        <v>310</v>
      </c>
      <c r="E4" s="118" t="s">
        <v>311</v>
      </c>
      <c r="F4" s="118" t="s">
        <v>312</v>
      </c>
    </row>
    <row r="5" spans="2:6" ht="15.75" thickBot="1" x14ac:dyDescent="0.3">
      <c r="B5" s="119" t="s">
        <v>167</v>
      </c>
      <c r="C5" s="120">
        <v>8.3000000000000007</v>
      </c>
      <c r="D5" s="120">
        <v>3.4</v>
      </c>
      <c r="E5" s="120">
        <v>16.5</v>
      </c>
      <c r="F5" s="120">
        <v>19.600000000000001</v>
      </c>
    </row>
    <row r="6" spans="2:6" ht="15.75" thickBot="1" x14ac:dyDescent="0.3">
      <c r="B6" s="119" t="s">
        <v>168</v>
      </c>
      <c r="C6" s="120">
        <v>46.1</v>
      </c>
      <c r="D6" s="120">
        <v>15.6</v>
      </c>
      <c r="E6" s="120">
        <v>15.8</v>
      </c>
      <c r="F6" s="120">
        <v>10.1</v>
      </c>
    </row>
    <row r="7" spans="2:6" ht="15.75" thickBot="1" x14ac:dyDescent="0.3">
      <c r="B7" s="119" t="s">
        <v>169</v>
      </c>
      <c r="C7" s="120">
        <v>55.7</v>
      </c>
      <c r="D7" s="120">
        <v>20.8</v>
      </c>
      <c r="E7" s="120">
        <v>16.899999999999999</v>
      </c>
      <c r="F7" s="120">
        <v>10.3</v>
      </c>
    </row>
    <row r="8" spans="2:6" ht="15.75" thickBot="1" x14ac:dyDescent="0.3">
      <c r="B8" s="119" t="s">
        <v>170</v>
      </c>
      <c r="C8" s="120">
        <v>36.6</v>
      </c>
      <c r="D8" s="120">
        <v>10.5</v>
      </c>
      <c r="E8" s="120">
        <v>12.6</v>
      </c>
      <c r="F8" s="120">
        <v>9.8000000000000007</v>
      </c>
    </row>
    <row r="9" spans="2:6" ht="15.75" thickBot="1" x14ac:dyDescent="0.3">
      <c r="B9" s="406" t="s">
        <v>171</v>
      </c>
      <c r="C9" s="407"/>
      <c r="D9" s="407"/>
      <c r="E9" s="407"/>
      <c r="F9" s="408"/>
    </row>
    <row r="10" spans="2:6" ht="15.75" thickBot="1" x14ac:dyDescent="0.3">
      <c r="B10" s="119" t="s">
        <v>141</v>
      </c>
      <c r="C10" s="120">
        <v>20</v>
      </c>
      <c r="D10" s="120">
        <v>5.6</v>
      </c>
      <c r="E10" s="120">
        <v>12.8</v>
      </c>
      <c r="F10" s="120">
        <v>13.1</v>
      </c>
    </row>
    <row r="11" spans="2:6" ht="15.75" thickBot="1" x14ac:dyDescent="0.3">
      <c r="B11" s="119" t="s">
        <v>142</v>
      </c>
      <c r="C11" s="120">
        <v>30.4</v>
      </c>
      <c r="D11" s="120">
        <v>7.6</v>
      </c>
      <c r="E11" s="120">
        <v>11.6</v>
      </c>
      <c r="F11" s="120">
        <v>6.3</v>
      </c>
    </row>
    <row r="12" spans="2:6" ht="15.75" thickBot="1" x14ac:dyDescent="0.3">
      <c r="B12" s="119" t="s">
        <v>143</v>
      </c>
      <c r="C12" s="120">
        <v>65.599999999999994</v>
      </c>
      <c r="D12" s="120">
        <v>20.399999999999999</v>
      </c>
      <c r="E12" s="120">
        <v>15.8</v>
      </c>
      <c r="F12" s="120">
        <v>8.8000000000000007</v>
      </c>
    </row>
    <row r="13" spans="2:6" ht="15.75" thickBot="1" x14ac:dyDescent="0.3">
      <c r="B13" s="119" t="s">
        <v>144</v>
      </c>
      <c r="C13" s="120">
        <v>94</v>
      </c>
      <c r="D13" s="120">
        <v>43.9</v>
      </c>
      <c r="E13" s="120">
        <v>18.8</v>
      </c>
      <c r="F13" s="120">
        <v>14.1</v>
      </c>
    </row>
    <row r="15" spans="2:6" x14ac:dyDescent="0.25">
      <c r="B15" s="4" t="s">
        <v>172</v>
      </c>
    </row>
    <row r="16" spans="2:6" x14ac:dyDescent="0.25">
      <c r="B16" s="4" t="s">
        <v>173</v>
      </c>
    </row>
  </sheetData>
  <mergeCells count="2">
    <mergeCell ref="B2:F2"/>
    <mergeCell ref="B9:F9"/>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H18"/>
  <sheetViews>
    <sheetView workbookViewId="0">
      <selection activeCell="F19" sqref="F19"/>
    </sheetView>
  </sheetViews>
  <sheetFormatPr baseColWidth="10" defaultRowHeight="15" x14ac:dyDescent="0.25"/>
  <cols>
    <col min="2" max="2" width="24.5703125" customWidth="1"/>
  </cols>
  <sheetData>
    <row r="3" spans="2:8" ht="35.25" customHeight="1" x14ac:dyDescent="0.25">
      <c r="B3" s="381" t="s">
        <v>313</v>
      </c>
      <c r="C3" s="382"/>
      <c r="D3" s="382"/>
      <c r="E3" s="382"/>
      <c r="F3" s="382"/>
      <c r="G3" s="382"/>
      <c r="H3" s="382"/>
    </row>
    <row r="4" spans="2:8" ht="15.75" thickBot="1" x14ac:dyDescent="0.3"/>
    <row r="5" spans="2:8" ht="15.75" thickBot="1" x14ac:dyDescent="0.3">
      <c r="B5" s="409" t="s">
        <v>157</v>
      </c>
      <c r="C5" s="411" t="s">
        <v>314</v>
      </c>
      <c r="D5" s="412"/>
      <c r="E5" s="413"/>
      <c r="F5" s="411" t="s">
        <v>315</v>
      </c>
      <c r="G5" s="412"/>
      <c r="H5" s="413"/>
    </row>
    <row r="6" spans="2:8" ht="15.75" thickBot="1" x14ac:dyDescent="0.3">
      <c r="B6" s="410"/>
      <c r="C6" s="121" t="s">
        <v>164</v>
      </c>
      <c r="D6" s="121" t="s">
        <v>316</v>
      </c>
      <c r="E6" s="121" t="s">
        <v>317</v>
      </c>
      <c r="F6" s="121" t="s">
        <v>164</v>
      </c>
      <c r="G6" s="121" t="s">
        <v>316</v>
      </c>
      <c r="H6" s="121" t="s">
        <v>317</v>
      </c>
    </row>
    <row r="7" spans="2:8" ht="15.75" thickBot="1" x14ac:dyDescent="0.3">
      <c r="B7" s="119" t="s">
        <v>318</v>
      </c>
      <c r="C7" s="122">
        <v>14.8</v>
      </c>
      <c r="D7" s="120">
        <v>8.3000000000000007</v>
      </c>
      <c r="E7" s="120">
        <v>3.4</v>
      </c>
      <c r="F7" s="122">
        <v>19.600000000000001</v>
      </c>
      <c r="G7" s="120">
        <v>16.5</v>
      </c>
      <c r="H7" s="120">
        <v>19.600000000000001</v>
      </c>
    </row>
    <row r="8" spans="2:8" ht="15.75" thickBot="1" x14ac:dyDescent="0.3">
      <c r="B8" s="119" t="s">
        <v>168</v>
      </c>
      <c r="C8" s="122">
        <v>66</v>
      </c>
      <c r="D8" s="120">
        <v>46.1</v>
      </c>
      <c r="E8" s="120">
        <v>15.6</v>
      </c>
      <c r="F8" s="122">
        <v>24.4</v>
      </c>
      <c r="G8" s="120">
        <v>15.8</v>
      </c>
      <c r="H8" s="120">
        <v>10.1</v>
      </c>
    </row>
    <row r="9" spans="2:8" ht="15.75" thickBot="1" x14ac:dyDescent="0.3">
      <c r="B9" s="119" t="s">
        <v>169</v>
      </c>
      <c r="C9" s="122">
        <v>73.2</v>
      </c>
      <c r="D9" s="120">
        <v>55.7</v>
      </c>
      <c r="E9" s="120">
        <v>20.8</v>
      </c>
      <c r="F9" s="122">
        <v>27.6</v>
      </c>
      <c r="G9" s="120">
        <v>16.899999999999999</v>
      </c>
      <c r="H9" s="120">
        <v>10.3</v>
      </c>
    </row>
    <row r="10" spans="2:8" ht="15.75" thickBot="1" x14ac:dyDescent="0.3">
      <c r="B10" s="119" t="s">
        <v>170</v>
      </c>
      <c r="C10" s="122">
        <v>59</v>
      </c>
      <c r="D10" s="120">
        <v>36.6</v>
      </c>
      <c r="E10" s="120">
        <v>10.5</v>
      </c>
      <c r="F10" s="122">
        <v>21.2</v>
      </c>
      <c r="G10" s="120">
        <v>12.6</v>
      </c>
      <c r="H10" s="120">
        <v>9.8000000000000007</v>
      </c>
    </row>
    <row r="11" spans="2:8" ht="15.75" thickBot="1" x14ac:dyDescent="0.3">
      <c r="B11" s="414" t="s">
        <v>171</v>
      </c>
      <c r="C11" s="415"/>
      <c r="D11" s="415"/>
      <c r="E11" s="415"/>
      <c r="F11" s="415"/>
      <c r="G11" s="415"/>
      <c r="H11" s="416"/>
    </row>
    <row r="12" spans="2:8" ht="15.75" thickBot="1" x14ac:dyDescent="0.3">
      <c r="B12" s="119" t="s">
        <v>141</v>
      </c>
      <c r="C12" s="122">
        <v>39.6</v>
      </c>
      <c r="D12" s="120">
        <v>20</v>
      </c>
      <c r="E12" s="120">
        <v>5.6</v>
      </c>
      <c r="F12" s="122">
        <v>17.100000000000001</v>
      </c>
      <c r="G12" s="120">
        <v>12.8</v>
      </c>
      <c r="H12" s="120">
        <v>13.1</v>
      </c>
    </row>
    <row r="13" spans="2:8" ht="15.75" thickBot="1" x14ac:dyDescent="0.3">
      <c r="B13" s="119" t="s">
        <v>142</v>
      </c>
      <c r="C13" s="122">
        <v>56.7</v>
      </c>
      <c r="D13" s="120">
        <v>30.4</v>
      </c>
      <c r="E13" s="120">
        <v>7.6</v>
      </c>
      <c r="F13" s="122">
        <v>17.899999999999999</v>
      </c>
      <c r="G13" s="120">
        <v>11.6</v>
      </c>
      <c r="H13" s="120">
        <v>6.3</v>
      </c>
    </row>
    <row r="14" spans="2:8" ht="15.75" thickBot="1" x14ac:dyDescent="0.3">
      <c r="B14" s="119" t="s">
        <v>143</v>
      </c>
      <c r="C14" s="122">
        <v>86.2</v>
      </c>
      <c r="D14" s="120">
        <v>65.599999999999994</v>
      </c>
      <c r="E14" s="120">
        <v>20.399999999999999</v>
      </c>
      <c r="F14" s="122">
        <v>25.6</v>
      </c>
      <c r="G14" s="120">
        <v>15.8</v>
      </c>
      <c r="H14" s="120">
        <v>8.8000000000000007</v>
      </c>
    </row>
    <row r="15" spans="2:8" ht="15.75" thickBot="1" x14ac:dyDescent="0.3">
      <c r="B15" s="119" t="s">
        <v>144</v>
      </c>
      <c r="C15" s="122">
        <v>99.5</v>
      </c>
      <c r="D15" s="120">
        <v>94</v>
      </c>
      <c r="E15" s="120">
        <v>43.9</v>
      </c>
      <c r="F15" s="122">
        <v>31.8</v>
      </c>
      <c r="G15" s="120">
        <v>18.8</v>
      </c>
      <c r="H15" s="120">
        <v>14.1</v>
      </c>
    </row>
    <row r="17" spans="2:2" x14ac:dyDescent="0.25">
      <c r="B17" s="4" t="s">
        <v>172</v>
      </c>
    </row>
    <row r="18" spans="2:2" x14ac:dyDescent="0.25">
      <c r="B18" s="4" t="s">
        <v>173</v>
      </c>
    </row>
  </sheetData>
  <mergeCells count="5">
    <mergeCell ref="B3:H3"/>
    <mergeCell ref="B5:B6"/>
    <mergeCell ref="C5:E5"/>
    <mergeCell ref="F5:H5"/>
    <mergeCell ref="B11:H11"/>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3"/>
  <sheetViews>
    <sheetView workbookViewId="0">
      <selection activeCell="O8" sqref="O8"/>
    </sheetView>
  </sheetViews>
  <sheetFormatPr baseColWidth="10" defaultRowHeight="15" x14ac:dyDescent="0.25"/>
  <sheetData>
    <row r="1" spans="1:13" ht="45" customHeight="1" x14ac:dyDescent="0.25">
      <c r="A1" s="417" t="s">
        <v>319</v>
      </c>
      <c r="B1" s="417"/>
      <c r="C1" s="417"/>
      <c r="D1" s="417"/>
      <c r="E1" s="417"/>
      <c r="F1" s="417"/>
      <c r="G1" s="417"/>
      <c r="H1" s="417"/>
      <c r="I1" s="417"/>
      <c r="J1" s="123"/>
      <c r="K1" s="123"/>
      <c r="L1" s="123"/>
      <c r="M1" s="123"/>
    </row>
    <row r="2" spans="1:13" ht="30" x14ac:dyDescent="0.25">
      <c r="B2" s="124" t="s">
        <v>320</v>
      </c>
      <c r="C2" s="124" t="s">
        <v>321</v>
      </c>
      <c r="D2" s="124" t="s">
        <v>322</v>
      </c>
      <c r="E2" s="124" t="s">
        <v>323</v>
      </c>
      <c r="F2" s="125" t="s">
        <v>324</v>
      </c>
      <c r="G2" s="123" t="s">
        <v>325</v>
      </c>
      <c r="H2" s="123" t="s">
        <v>326</v>
      </c>
      <c r="I2" s="123" t="s">
        <v>327</v>
      </c>
      <c r="J2" s="126"/>
      <c r="K2" s="126"/>
      <c r="L2" s="126"/>
      <c r="M2" s="126"/>
    </row>
    <row r="3" spans="1:13" x14ac:dyDescent="0.25">
      <c r="B3" s="127"/>
      <c r="C3" s="127"/>
      <c r="D3" s="127"/>
      <c r="E3" s="127"/>
      <c r="F3" s="128"/>
      <c r="J3" s="126"/>
      <c r="K3" s="126"/>
      <c r="L3" s="126"/>
      <c r="M3" s="126"/>
    </row>
    <row r="4" spans="1:13" x14ac:dyDescent="0.25">
      <c r="A4">
        <v>2000</v>
      </c>
      <c r="B4" s="129">
        <v>0.74766247540699704</v>
      </c>
      <c r="C4" s="129">
        <v>0.8090030881380692</v>
      </c>
      <c r="D4" s="129">
        <v>0.76939475938217672</v>
      </c>
      <c r="E4" s="129">
        <v>0.8043898849693174</v>
      </c>
      <c r="F4" s="129">
        <v>0.68317706249809307</v>
      </c>
      <c r="G4" s="129">
        <v>0.66617842993655862</v>
      </c>
      <c r="H4" s="129">
        <v>0.67109592946610819</v>
      </c>
      <c r="I4" s="129">
        <v>0.69883532967159334</v>
      </c>
      <c r="J4" s="126"/>
      <c r="K4" s="126"/>
      <c r="L4" s="126"/>
      <c r="M4" s="126"/>
    </row>
    <row r="5" spans="1:13" x14ac:dyDescent="0.25">
      <c r="A5">
        <v>2001</v>
      </c>
      <c r="B5" s="129">
        <v>0.73436425454041676</v>
      </c>
      <c r="C5" s="129">
        <v>0.81222712495157412</v>
      </c>
      <c r="D5" s="129">
        <v>0.78774912356454141</v>
      </c>
      <c r="E5" s="129">
        <v>0.82567044463681627</v>
      </c>
      <c r="F5" s="129">
        <v>0.67562541599229942</v>
      </c>
      <c r="G5" s="129">
        <v>0.6716423516546457</v>
      </c>
      <c r="H5" s="129">
        <v>0.68746498791145971</v>
      </c>
      <c r="I5" s="129">
        <v>0.72307912833730548</v>
      </c>
      <c r="J5" s="126"/>
      <c r="K5" s="126"/>
      <c r="L5" s="126"/>
      <c r="M5" s="126"/>
    </row>
    <row r="6" spans="1:13" x14ac:dyDescent="0.25">
      <c r="A6">
        <v>2002</v>
      </c>
      <c r="B6" s="129">
        <v>0.764743480863179</v>
      </c>
      <c r="C6" s="129">
        <v>0.85073320068588443</v>
      </c>
      <c r="D6" s="129">
        <v>0.81290100071985516</v>
      </c>
      <c r="E6" s="129">
        <v>0.8467933671167146</v>
      </c>
      <c r="F6" s="129">
        <v>0.69392544781994447</v>
      </c>
      <c r="G6" s="129">
        <v>0.69357664164698529</v>
      </c>
      <c r="H6" s="129">
        <v>0.70260347579453664</v>
      </c>
      <c r="I6" s="129">
        <v>0.73176038599868443</v>
      </c>
      <c r="J6" s="126"/>
      <c r="K6" s="126"/>
      <c r="L6" s="126"/>
      <c r="M6" s="126"/>
    </row>
    <row r="7" spans="1:13" x14ac:dyDescent="0.25">
      <c r="A7">
        <v>2003</v>
      </c>
      <c r="B7" s="129">
        <v>0.76473550784912359</v>
      </c>
      <c r="C7" s="129">
        <v>0.85061936009538885</v>
      </c>
      <c r="D7" s="129">
        <v>0.81276049175534537</v>
      </c>
      <c r="E7" s="129">
        <v>0.84679353486299547</v>
      </c>
      <c r="F7" s="129">
        <v>0.69196322884923633</v>
      </c>
      <c r="G7" s="129">
        <v>0.69309063197682697</v>
      </c>
      <c r="H7" s="129">
        <v>0.70199575778650891</v>
      </c>
      <c r="I7" s="129">
        <v>0.73098781249639078</v>
      </c>
      <c r="J7" s="126"/>
      <c r="K7" s="126"/>
      <c r="L7" s="126"/>
      <c r="M7" s="126"/>
    </row>
    <row r="8" spans="1:13" x14ac:dyDescent="0.25">
      <c r="A8">
        <v>2004</v>
      </c>
      <c r="B8" s="129">
        <v>0.76572792956828861</v>
      </c>
      <c r="C8" s="129">
        <v>0.84722676100058925</v>
      </c>
      <c r="D8" s="129">
        <v>0.80948111670731504</v>
      </c>
      <c r="E8" s="129">
        <v>0.8481680724353089</v>
      </c>
      <c r="F8" s="129">
        <v>0.68928602212696466</v>
      </c>
      <c r="G8" s="129">
        <v>0.69040406339651583</v>
      </c>
      <c r="H8" s="129">
        <v>0.69917137574058363</v>
      </c>
      <c r="I8" s="129">
        <v>0.72803455440074794</v>
      </c>
      <c r="J8" s="126"/>
      <c r="K8" s="126"/>
      <c r="L8" s="126"/>
      <c r="M8" s="126"/>
    </row>
    <row r="9" spans="1:13" x14ac:dyDescent="0.25">
      <c r="A9">
        <v>2005</v>
      </c>
      <c r="B9" s="129">
        <v>0.75445237377633156</v>
      </c>
      <c r="C9" s="129">
        <v>0.83081272052352351</v>
      </c>
      <c r="D9" s="129">
        <v>0.79378374970088461</v>
      </c>
      <c r="E9" s="129">
        <v>0.83619340342518234</v>
      </c>
      <c r="F9" s="129">
        <v>0.66315377464944958</v>
      </c>
      <c r="G9" s="129">
        <v>0.67684232540180889</v>
      </c>
      <c r="H9" s="129">
        <v>0.68534062173835852</v>
      </c>
      <c r="I9" s="129">
        <v>0.71355806907596964</v>
      </c>
      <c r="J9" s="126"/>
      <c r="K9" s="126"/>
      <c r="L9" s="126"/>
      <c r="M9" s="126"/>
    </row>
    <row r="10" spans="1:13" x14ac:dyDescent="0.25">
      <c r="A10">
        <v>2006</v>
      </c>
      <c r="B10" s="129">
        <v>0.76375003221315796</v>
      </c>
      <c r="C10" s="129">
        <v>0.82391023617536763</v>
      </c>
      <c r="D10" s="129">
        <v>0.78581715623919746</v>
      </c>
      <c r="E10" s="129">
        <v>0.83876749409630713</v>
      </c>
      <c r="F10" s="129">
        <v>0.65888949700309851</v>
      </c>
      <c r="G10" s="129">
        <v>0.67042808837734891</v>
      </c>
      <c r="H10" s="129">
        <v>0.67772158774897862</v>
      </c>
      <c r="I10" s="129">
        <v>0.70469224676105136</v>
      </c>
      <c r="J10" s="126"/>
      <c r="K10" s="126"/>
      <c r="L10" s="126"/>
      <c r="M10" s="126"/>
    </row>
    <row r="11" spans="1:13" x14ac:dyDescent="0.25">
      <c r="A11">
        <v>2007</v>
      </c>
      <c r="B11" s="129">
        <v>0.75435837935262728</v>
      </c>
      <c r="C11" s="129">
        <v>0.8110801108276412</v>
      </c>
      <c r="D11" s="129">
        <v>0.77654235528042148</v>
      </c>
      <c r="E11" s="129">
        <v>0.82882403985411057</v>
      </c>
      <c r="F11" s="129">
        <v>0.64745386115443104</v>
      </c>
      <c r="G11" s="129">
        <v>0.66239780597432962</v>
      </c>
      <c r="H11" s="129">
        <v>0.66907671928721379</v>
      </c>
      <c r="I11" s="129">
        <v>0.69516693651161321</v>
      </c>
      <c r="J11" s="126"/>
      <c r="K11" s="126"/>
      <c r="L11" s="126"/>
      <c r="M11" s="126"/>
    </row>
    <row r="12" spans="1:13" x14ac:dyDescent="0.25">
      <c r="A12">
        <v>2008</v>
      </c>
      <c r="B12" s="129">
        <v>0.80699044443556323</v>
      </c>
      <c r="C12" s="129">
        <v>0.81402581713741806</v>
      </c>
      <c r="D12" s="129">
        <v>0.7757942908309593</v>
      </c>
      <c r="E12" s="129">
        <v>0.8232881162089013</v>
      </c>
      <c r="F12" s="129">
        <v>0.67615942815056718</v>
      </c>
      <c r="G12" s="129">
        <v>0.66151439276628399</v>
      </c>
      <c r="H12" s="129">
        <v>0.66795199751905687</v>
      </c>
      <c r="I12" s="129">
        <v>0.69379540130135331</v>
      </c>
      <c r="J12" s="126"/>
      <c r="K12" s="126"/>
      <c r="L12" s="126"/>
      <c r="M12" s="126"/>
    </row>
    <row r="13" spans="1:13" x14ac:dyDescent="0.25">
      <c r="A13">
        <v>2009</v>
      </c>
      <c r="B13" s="129">
        <v>0.96373439471513145</v>
      </c>
      <c r="C13" s="129">
        <v>1.0247902030028595</v>
      </c>
      <c r="D13" s="129">
        <v>0.94264335080650041</v>
      </c>
      <c r="E13" s="129">
        <v>0.91137236232293106</v>
      </c>
      <c r="F13" s="129">
        <v>0.85521965689604973</v>
      </c>
      <c r="G13" s="129">
        <v>0.80724932968552854</v>
      </c>
      <c r="H13" s="129">
        <v>0.78916855007556752</v>
      </c>
      <c r="I13" s="129">
        <v>0.79601581204099137</v>
      </c>
      <c r="J13" s="126"/>
      <c r="K13" s="126"/>
      <c r="L13" s="126"/>
      <c r="M13" s="126"/>
    </row>
    <row r="14" spans="1:13" x14ac:dyDescent="0.25">
      <c r="A14">
        <v>2010</v>
      </c>
      <c r="B14" s="129">
        <v>0.98228225727869067</v>
      </c>
      <c r="C14" s="129">
        <v>1.0427556319987041</v>
      </c>
      <c r="D14" s="129">
        <v>0.95932042431214737</v>
      </c>
      <c r="E14" s="129">
        <v>0.92786934842425395</v>
      </c>
      <c r="F14" s="129">
        <v>0.87035097167857356</v>
      </c>
      <c r="G14" s="129">
        <v>0.82165853417366908</v>
      </c>
      <c r="H14" s="129">
        <v>0.80339008720213201</v>
      </c>
      <c r="I14" s="129">
        <v>0.81053697832285898</v>
      </c>
      <c r="J14" s="126"/>
      <c r="K14" s="126"/>
      <c r="L14" s="126"/>
      <c r="M14" s="126"/>
    </row>
    <row r="15" spans="1:13" x14ac:dyDescent="0.25">
      <c r="A15">
        <v>2011</v>
      </c>
      <c r="B15" s="129">
        <v>0.98153491172076412</v>
      </c>
      <c r="C15" s="129">
        <v>1.0420009161690031</v>
      </c>
      <c r="D15" s="129">
        <v>0.95862697386657125</v>
      </c>
      <c r="E15" s="129">
        <v>0.92743717896194422</v>
      </c>
      <c r="F15" s="129">
        <v>0.86977353545262015</v>
      </c>
      <c r="G15" s="129">
        <v>0.82099475930847376</v>
      </c>
      <c r="H15" s="129">
        <v>0.80268608586154544</v>
      </c>
      <c r="I15" s="129">
        <v>0.8097944234415857</v>
      </c>
      <c r="J15" s="126"/>
      <c r="K15" s="126"/>
      <c r="L15" s="126"/>
      <c r="M15" s="126"/>
    </row>
    <row r="16" spans="1:13" x14ac:dyDescent="0.25">
      <c r="A16">
        <v>2012</v>
      </c>
      <c r="B16" s="129">
        <v>0.97808631662215884</v>
      </c>
      <c r="C16" s="129">
        <v>1.0389603644417564</v>
      </c>
      <c r="D16" s="129">
        <v>0.95566837185070985</v>
      </c>
      <c r="E16" s="129">
        <v>0.92470405906362774</v>
      </c>
      <c r="F16" s="129">
        <v>0.86738170713289797</v>
      </c>
      <c r="G16" s="129">
        <v>0.8184364438241527</v>
      </c>
      <c r="H16" s="129">
        <v>0.79997723413106847</v>
      </c>
      <c r="I16" s="129">
        <v>0.80690095060381894</v>
      </c>
      <c r="J16" s="126"/>
      <c r="K16" s="126"/>
      <c r="L16" s="126"/>
      <c r="M16" s="126"/>
    </row>
    <row r="17" spans="1:13" x14ac:dyDescent="0.25">
      <c r="A17">
        <v>2013</v>
      </c>
      <c r="B17" s="129">
        <v>0.98677305370059465</v>
      </c>
      <c r="C17" s="129">
        <v>1.0415070729330826</v>
      </c>
      <c r="D17" s="129">
        <v>0.95790193282164271</v>
      </c>
      <c r="E17" s="129">
        <v>0.926956976413018</v>
      </c>
      <c r="F17" s="129">
        <v>0.86939399559678365</v>
      </c>
      <c r="G17" s="129">
        <v>0.82008807500181247</v>
      </c>
      <c r="H17" s="129">
        <v>0.80141353939334525</v>
      </c>
      <c r="I17" s="129">
        <v>0.80815522346178126</v>
      </c>
      <c r="J17" s="126"/>
      <c r="K17" s="126"/>
      <c r="L17" s="126"/>
      <c r="M17" s="126"/>
    </row>
    <row r="18" spans="1:13" x14ac:dyDescent="0.25">
      <c r="A18">
        <v>2014</v>
      </c>
      <c r="B18" s="129">
        <v>0.99536705798495317</v>
      </c>
      <c r="C18" s="129">
        <v>1.0495493686332993</v>
      </c>
      <c r="D18" s="129">
        <v>0.96590537446593494</v>
      </c>
      <c r="E18" s="129">
        <v>0.94471606434863453</v>
      </c>
      <c r="F18" s="129">
        <v>0.87533313716907346</v>
      </c>
      <c r="G18" s="129">
        <v>0.82726159765772522</v>
      </c>
      <c r="H18" s="129">
        <v>0.80892547016807992</v>
      </c>
      <c r="I18" s="129">
        <v>0.82333562170323527</v>
      </c>
      <c r="J18" s="126"/>
      <c r="K18" s="126"/>
      <c r="L18" s="126"/>
      <c r="M18" s="126"/>
    </row>
    <row r="19" spans="1:13" x14ac:dyDescent="0.25">
      <c r="A19">
        <v>2015</v>
      </c>
      <c r="B19" s="129">
        <v>1.0003520659322431</v>
      </c>
      <c r="C19" s="129">
        <v>1.0550364056817627</v>
      </c>
      <c r="D19" s="129">
        <v>0.97148282650250017</v>
      </c>
      <c r="E19" s="129">
        <v>0.95984542150212326</v>
      </c>
      <c r="F19" s="129">
        <v>0.88136987782163723</v>
      </c>
      <c r="G19" s="129">
        <v>0.83244595773094354</v>
      </c>
      <c r="H19" s="129">
        <v>0.81445212814287371</v>
      </c>
      <c r="I19" s="129">
        <v>0.83634388357258826</v>
      </c>
      <c r="J19" s="126"/>
      <c r="K19" s="126"/>
      <c r="L19" s="126"/>
      <c r="M19" s="126"/>
    </row>
    <row r="20" spans="1:13" x14ac:dyDescent="0.25">
      <c r="A20">
        <v>2016</v>
      </c>
      <c r="B20" s="129">
        <v>1.0022317919098109</v>
      </c>
      <c r="C20" s="129">
        <v>1.0574574643803329</v>
      </c>
      <c r="D20" s="129">
        <v>0.97404279001233396</v>
      </c>
      <c r="E20" s="129">
        <v>0.97159882382323848</v>
      </c>
      <c r="F20" s="129">
        <v>0.88392090042094906</v>
      </c>
      <c r="G20" s="129">
        <v>0.834995289259164</v>
      </c>
      <c r="H20" s="129">
        <v>0.81725157235441248</v>
      </c>
      <c r="I20" s="129">
        <v>0.84632397611626964</v>
      </c>
      <c r="J20" s="126"/>
      <c r="K20" s="126"/>
      <c r="L20" s="126"/>
      <c r="M20" s="126"/>
    </row>
    <row r="21" spans="1:13" x14ac:dyDescent="0.25">
      <c r="A21">
        <v>2017</v>
      </c>
      <c r="B21" s="129">
        <v>0.98584289500387123</v>
      </c>
      <c r="C21" s="129">
        <v>1.0523641816799016</v>
      </c>
      <c r="D21" s="129">
        <v>0.97005714896031014</v>
      </c>
      <c r="E21" s="129">
        <v>0.96635352109943684</v>
      </c>
      <c r="F21" s="129">
        <v>0.87978714882148845</v>
      </c>
      <c r="G21" s="129">
        <v>0.83170711414386389</v>
      </c>
      <c r="H21" s="129">
        <v>0.81462680811478017</v>
      </c>
      <c r="I21" s="129">
        <v>0.85033532637573317</v>
      </c>
      <c r="J21" s="126"/>
      <c r="K21" s="126"/>
      <c r="L21" s="126"/>
      <c r="M21" s="126"/>
    </row>
    <row r="22" spans="1:13" x14ac:dyDescent="0.25">
      <c r="A22">
        <v>2018</v>
      </c>
      <c r="B22" s="129">
        <v>0.96159213152315304</v>
      </c>
      <c r="C22" s="129">
        <v>1.0369816046859066</v>
      </c>
      <c r="D22" s="129">
        <v>0.95675469297759197</v>
      </c>
      <c r="E22" s="129">
        <v>0.94506635574084152</v>
      </c>
      <c r="F22" s="129">
        <v>0.86720270279771838</v>
      </c>
      <c r="G22" s="129">
        <v>0.82044910476247157</v>
      </c>
      <c r="H22" s="129">
        <v>0.8042720958412275</v>
      </c>
      <c r="I22" s="129">
        <v>0.8393084353286292</v>
      </c>
    </row>
    <row r="33" spans="1:18" ht="32.25" customHeight="1" x14ac:dyDescent="0.25">
      <c r="A33" t="s">
        <v>328</v>
      </c>
      <c r="K33" s="381" t="s">
        <v>329</v>
      </c>
      <c r="L33" s="381"/>
      <c r="M33" s="381"/>
      <c r="N33" s="381"/>
      <c r="O33" s="381"/>
      <c r="P33" s="381"/>
      <c r="Q33" s="381"/>
      <c r="R33" s="381"/>
    </row>
    <row r="34" spans="1:18" ht="45" x14ac:dyDescent="0.25">
      <c r="B34" s="123" t="s">
        <v>330</v>
      </c>
      <c r="C34" s="123" t="s">
        <v>331</v>
      </c>
      <c r="D34" s="123" t="s">
        <v>332</v>
      </c>
      <c r="E34" s="123" t="s">
        <v>333</v>
      </c>
      <c r="F34" s="123" t="s">
        <v>324</v>
      </c>
      <c r="G34" s="123" t="s">
        <v>334</v>
      </c>
      <c r="H34" s="123" t="s">
        <v>335</v>
      </c>
      <c r="I34" s="123" t="s">
        <v>336</v>
      </c>
      <c r="J34" s="63"/>
      <c r="K34" s="130" t="s">
        <v>330</v>
      </c>
      <c r="L34" s="130" t="s">
        <v>331</v>
      </c>
      <c r="M34" s="130" t="s">
        <v>332</v>
      </c>
      <c r="N34" s="130" t="s">
        <v>333</v>
      </c>
      <c r="O34" s="130" t="s">
        <v>324</v>
      </c>
      <c r="P34" s="130" t="s">
        <v>334</v>
      </c>
      <c r="Q34" s="130" t="s">
        <v>335</v>
      </c>
      <c r="R34" s="130" t="s">
        <v>336</v>
      </c>
    </row>
    <row r="35" spans="1:18" x14ac:dyDescent="0.25">
      <c r="A35">
        <v>2000</v>
      </c>
      <c r="B35">
        <v>0.80065972554065268</v>
      </c>
      <c r="C35">
        <v>0.82549634931734417</v>
      </c>
      <c r="D35">
        <v>0.79980081089536859</v>
      </c>
      <c r="E35">
        <v>0.80599961032001477</v>
      </c>
      <c r="F35">
        <v>0.72112189415723649</v>
      </c>
      <c r="G35">
        <v>0.67272935872443085</v>
      </c>
      <c r="H35">
        <v>0.68991445196059831</v>
      </c>
      <c r="I35">
        <v>0.70875031276668887</v>
      </c>
      <c r="J35" s="63">
        <v>2000</v>
      </c>
      <c r="K35" s="129">
        <f t="shared" ref="K35:K53" si="0">B4/B35</f>
        <v>0.93380802300519261</v>
      </c>
      <c r="L35" s="129">
        <f t="shared" ref="L35:L53" si="1">C4/C35</f>
        <v>0.9800201888319503</v>
      </c>
      <c r="M35" s="129">
        <f t="shared" ref="M35:M53" si="2">D4/D35</f>
        <v>0.9619829698857737</v>
      </c>
      <c r="N35" s="129">
        <f t="shared" ref="N35:N53" si="3">E4/E35</f>
        <v>0.99800282117995287</v>
      </c>
      <c r="O35" s="129">
        <f t="shared" ref="O35:O53" si="4">F4/F35</f>
        <v>0.9473808353808354</v>
      </c>
      <c r="P35" s="129">
        <f t="shared" ref="P35:P53" si="5">G4/G35</f>
        <v>0.99026216307804149</v>
      </c>
      <c r="Q35" s="129">
        <f t="shared" ref="Q35:Q53" si="6">H4/H35</f>
        <v>0.97272339716755951</v>
      </c>
      <c r="R35" s="129">
        <f t="shared" ref="R35:R53" si="7">I4/I35</f>
        <v>0.98601061203572349</v>
      </c>
    </row>
    <row r="36" spans="1:18" x14ac:dyDescent="0.25">
      <c r="A36">
        <v>2001</v>
      </c>
      <c r="B36">
        <v>0.77899454229164022</v>
      </c>
      <c r="C36">
        <v>0.84304626362951429</v>
      </c>
      <c r="D36">
        <v>0.80221790433621942</v>
      </c>
      <c r="E36">
        <v>0.81915726758567631</v>
      </c>
      <c r="F36">
        <v>0.70192124496695973</v>
      </c>
      <c r="G36">
        <v>0.68379663157883086</v>
      </c>
      <c r="H36">
        <v>0.69009490658524908</v>
      </c>
      <c r="I36">
        <v>0.7177033740898634</v>
      </c>
      <c r="J36" s="63">
        <v>2001</v>
      </c>
      <c r="K36" s="129">
        <f t="shared" si="0"/>
        <v>0.94270782999335212</v>
      </c>
      <c r="L36" s="129">
        <f t="shared" si="1"/>
        <v>0.96344312286581224</v>
      </c>
      <c r="M36" s="129">
        <f t="shared" si="2"/>
        <v>0.98196402661487603</v>
      </c>
      <c r="N36" s="129">
        <f t="shared" si="3"/>
        <v>1.0079510703363914</v>
      </c>
      <c r="O36" s="129">
        <f t="shared" si="4"/>
        <v>0.96253735135784624</v>
      </c>
      <c r="P36" s="129">
        <f t="shared" si="5"/>
        <v>0.98222530009233611</v>
      </c>
      <c r="Q36" s="129">
        <f t="shared" si="6"/>
        <v>0.99618904784154572</v>
      </c>
      <c r="R36" s="129">
        <f t="shared" si="7"/>
        <v>1.0074902173258684</v>
      </c>
    </row>
    <row r="37" spans="1:18" x14ac:dyDescent="0.25">
      <c r="A37">
        <v>2002</v>
      </c>
      <c r="B37">
        <v>0.76106615387104082</v>
      </c>
      <c r="C37">
        <v>0.82934519943158203</v>
      </c>
      <c r="D37">
        <v>0.7934493695202044</v>
      </c>
      <c r="E37">
        <v>0.81279660497453488</v>
      </c>
      <c r="F37">
        <v>0.71152549958480271</v>
      </c>
      <c r="G37">
        <v>0.6734919216265669</v>
      </c>
      <c r="H37">
        <v>0.68380790230615518</v>
      </c>
      <c r="I37">
        <v>0.71393167240933075</v>
      </c>
      <c r="J37" s="63">
        <v>2002</v>
      </c>
      <c r="K37" s="129">
        <f t="shared" si="0"/>
        <v>1.0048318099201154</v>
      </c>
      <c r="L37" s="129">
        <f t="shared" si="1"/>
        <v>1.0257890215907217</v>
      </c>
      <c r="M37" s="129">
        <f t="shared" si="2"/>
        <v>1.024515277151727</v>
      </c>
      <c r="N37" s="129">
        <f t="shared" si="3"/>
        <v>1.0418268997853957</v>
      </c>
      <c r="O37" s="129">
        <f t="shared" si="4"/>
        <v>0.97526434150971619</v>
      </c>
      <c r="P37" s="129">
        <f t="shared" si="5"/>
        <v>1.0298217682729012</v>
      </c>
      <c r="Q37" s="129">
        <f t="shared" si="6"/>
        <v>1.0274866280793085</v>
      </c>
      <c r="R37" s="129">
        <f t="shared" si="7"/>
        <v>1.0249725768982716</v>
      </c>
    </row>
    <row r="38" spans="1:18" x14ac:dyDescent="0.25">
      <c r="A38">
        <v>2003</v>
      </c>
      <c r="B38">
        <v>0.76018943344429957</v>
      </c>
      <c r="C38">
        <v>0.82927866970133679</v>
      </c>
      <c r="D38">
        <v>0.79331764244842651</v>
      </c>
      <c r="E38">
        <v>0.81248264392553593</v>
      </c>
      <c r="F38">
        <v>0.71052468587329332</v>
      </c>
      <c r="G38">
        <v>0.67306248145807412</v>
      </c>
      <c r="H38">
        <v>0.68322655818200517</v>
      </c>
      <c r="I38">
        <v>0.71316282607757397</v>
      </c>
      <c r="J38" s="63">
        <v>2003</v>
      </c>
      <c r="K38" s="129">
        <f t="shared" si="0"/>
        <v>1.0059801862599254</v>
      </c>
      <c r="L38" s="129">
        <f t="shared" si="1"/>
        <v>1.0257340399238026</v>
      </c>
      <c r="M38" s="129">
        <f t="shared" si="2"/>
        <v>1.0245082779791865</v>
      </c>
      <c r="N38" s="129">
        <f t="shared" si="3"/>
        <v>1.0422296909281477</v>
      </c>
      <c r="O38" s="129">
        <f t="shared" si="4"/>
        <v>0.97387640796569452</v>
      </c>
      <c r="P38" s="129">
        <f t="shared" si="5"/>
        <v>1.029756747806482</v>
      </c>
      <c r="Q38" s="129">
        <f t="shared" si="6"/>
        <v>1.0274714139544672</v>
      </c>
      <c r="R38" s="129">
        <f t="shared" si="7"/>
        <v>1.0249942730706465</v>
      </c>
    </row>
    <row r="39" spans="1:18" x14ac:dyDescent="0.25">
      <c r="A39">
        <v>2004</v>
      </c>
      <c r="B39">
        <v>0.75494051743198909</v>
      </c>
      <c r="C39">
        <v>0.82474859524586475</v>
      </c>
      <c r="D39">
        <v>0.7890826630941854</v>
      </c>
      <c r="E39">
        <v>0.80840691085084659</v>
      </c>
      <c r="F39">
        <v>0.70929669761049574</v>
      </c>
      <c r="G39">
        <v>0.66956866273358318</v>
      </c>
      <c r="H39">
        <v>0.67968583693432427</v>
      </c>
      <c r="I39">
        <v>0.70956141198699352</v>
      </c>
      <c r="J39" s="63">
        <v>2004</v>
      </c>
      <c r="K39" s="129">
        <f t="shared" si="0"/>
        <v>1.0142890888582772</v>
      </c>
      <c r="L39" s="129">
        <f t="shared" si="1"/>
        <v>1.0272545668877722</v>
      </c>
      <c r="M39" s="129">
        <f t="shared" si="2"/>
        <v>1.0258508449965715</v>
      </c>
      <c r="N39" s="129">
        <f t="shared" si="3"/>
        <v>1.0491845889127962</v>
      </c>
      <c r="O39" s="129">
        <f t="shared" si="4"/>
        <v>0.9717880041582827</v>
      </c>
      <c r="P39" s="129">
        <f t="shared" si="5"/>
        <v>1.0311176460646621</v>
      </c>
      <c r="Q39" s="129">
        <f t="shared" si="6"/>
        <v>1.0286684490795741</v>
      </c>
      <c r="R39" s="129">
        <f t="shared" si="7"/>
        <v>1.0260345927803822</v>
      </c>
    </row>
    <row r="40" spans="1:18" x14ac:dyDescent="0.25">
      <c r="A40">
        <v>2005</v>
      </c>
      <c r="B40">
        <v>0.74075572085319463</v>
      </c>
      <c r="C40">
        <v>0.80852772719549937</v>
      </c>
      <c r="D40">
        <v>0.77355746775689382</v>
      </c>
      <c r="E40">
        <v>0.79249439922654685</v>
      </c>
      <c r="F40">
        <v>0.69136335194284004</v>
      </c>
      <c r="G40">
        <v>0.65623966256773625</v>
      </c>
      <c r="H40">
        <v>0.66606664495583789</v>
      </c>
      <c r="I40">
        <v>0.69528060683211335</v>
      </c>
      <c r="J40" s="63">
        <v>2005</v>
      </c>
      <c r="K40" s="129">
        <f t="shared" si="0"/>
        <v>1.0184901075179835</v>
      </c>
      <c r="L40" s="129">
        <f t="shared" si="1"/>
        <v>1.0275624354965822</v>
      </c>
      <c r="M40" s="129">
        <f t="shared" si="2"/>
        <v>1.026147096740778</v>
      </c>
      <c r="N40" s="129">
        <f t="shared" si="3"/>
        <v>1.0551410889985904</v>
      </c>
      <c r="O40" s="129">
        <f t="shared" si="4"/>
        <v>0.95919717582062003</v>
      </c>
      <c r="P40" s="129">
        <f t="shared" si="5"/>
        <v>1.031395028385603</v>
      </c>
      <c r="Q40" s="129">
        <f t="shared" si="6"/>
        <v>1.0289370094246328</v>
      </c>
      <c r="R40" s="129">
        <f t="shared" si="7"/>
        <v>1.0262878930668486</v>
      </c>
    </row>
    <row r="41" spans="1:18" x14ac:dyDescent="0.25">
      <c r="A41">
        <v>2006</v>
      </c>
      <c r="B41">
        <v>0.7252403743381246</v>
      </c>
      <c r="C41">
        <v>0.79147339942796102</v>
      </c>
      <c r="D41">
        <v>0.75735232624420057</v>
      </c>
      <c r="E41">
        <v>0.77620316229562991</v>
      </c>
      <c r="F41">
        <v>0.6805986147700267</v>
      </c>
      <c r="G41">
        <v>0.64266031875738538</v>
      </c>
      <c r="H41">
        <v>0.6523135695776402</v>
      </c>
      <c r="I41">
        <v>0.68105280795556888</v>
      </c>
      <c r="J41" s="63">
        <v>2006</v>
      </c>
      <c r="K41" s="129">
        <f t="shared" si="0"/>
        <v>1.0530991644117695</v>
      </c>
      <c r="L41" s="129">
        <f t="shared" si="1"/>
        <v>1.0409828514399226</v>
      </c>
      <c r="M41" s="129">
        <f t="shared" si="2"/>
        <v>1.0375846604131493</v>
      </c>
      <c r="N41" s="129">
        <f t="shared" si="3"/>
        <v>1.0806030364726193</v>
      </c>
      <c r="O41" s="129">
        <f t="shared" si="4"/>
        <v>0.96810290633009344</v>
      </c>
      <c r="P41" s="129">
        <f t="shared" si="5"/>
        <v>1.0432075371848908</v>
      </c>
      <c r="Q41" s="129">
        <f t="shared" si="6"/>
        <v>1.0389506203094772</v>
      </c>
      <c r="R41" s="129">
        <f t="shared" si="7"/>
        <v>1.0347101407252763</v>
      </c>
    </row>
    <row r="42" spans="1:18" x14ac:dyDescent="0.25">
      <c r="A42">
        <v>2007</v>
      </c>
      <c r="B42">
        <v>0.71388589096975197</v>
      </c>
      <c r="C42">
        <v>0.77917151974605547</v>
      </c>
      <c r="D42">
        <v>0.7455159465022565</v>
      </c>
      <c r="E42">
        <v>0.76387035011514293</v>
      </c>
      <c r="F42">
        <v>0.66994888864742252</v>
      </c>
      <c r="G42">
        <v>0.63230153356399799</v>
      </c>
      <c r="H42">
        <v>0.64168620047985236</v>
      </c>
      <c r="I42">
        <v>0.6698057329064796</v>
      </c>
      <c r="J42" s="63">
        <v>2007</v>
      </c>
      <c r="K42" s="129">
        <f t="shared" si="0"/>
        <v>1.0566932179145563</v>
      </c>
      <c r="L42" s="129">
        <f t="shared" si="1"/>
        <v>1.0409519473863538</v>
      </c>
      <c r="M42" s="129">
        <f t="shared" si="2"/>
        <v>1.0416173643551581</v>
      </c>
      <c r="N42" s="129">
        <f t="shared" si="3"/>
        <v>1.0850323483941702</v>
      </c>
      <c r="O42" s="129">
        <f t="shared" si="4"/>
        <v>0.96642277064089577</v>
      </c>
      <c r="P42" s="129">
        <f t="shared" si="5"/>
        <v>1.0475979747205302</v>
      </c>
      <c r="Q42" s="129">
        <f t="shared" si="6"/>
        <v>1.0426852233800241</v>
      </c>
      <c r="R42" s="129">
        <f t="shared" si="7"/>
        <v>1.0378635212557588</v>
      </c>
    </row>
    <row r="43" spans="1:18" x14ac:dyDescent="0.25">
      <c r="A43">
        <v>2008</v>
      </c>
      <c r="B43">
        <v>0.71274585928712941</v>
      </c>
      <c r="C43">
        <v>0.77828595955811908</v>
      </c>
      <c r="D43">
        <v>0.7447264550778091</v>
      </c>
      <c r="E43">
        <v>0.76284703514471275</v>
      </c>
      <c r="F43">
        <v>0.66910329436378391</v>
      </c>
      <c r="G43">
        <v>0.63154501396361284</v>
      </c>
      <c r="H43">
        <v>0.64071880653002089</v>
      </c>
      <c r="I43">
        <v>0.66861395468925555</v>
      </c>
      <c r="J43" s="63">
        <v>2008</v>
      </c>
      <c r="K43" s="129">
        <f t="shared" si="0"/>
        <v>1.132227474801039</v>
      </c>
      <c r="L43" s="129">
        <f t="shared" si="1"/>
        <v>1.0459212415955579</v>
      </c>
      <c r="M43" s="129">
        <f t="shared" si="2"/>
        <v>1.0417171104119085</v>
      </c>
      <c r="N43" s="129">
        <f t="shared" si="3"/>
        <v>1.0792309313396267</v>
      </c>
      <c r="O43" s="129">
        <f t="shared" si="4"/>
        <v>1.0105456569205695</v>
      </c>
      <c r="P43" s="129">
        <f t="shared" si="5"/>
        <v>1.047454066044448</v>
      </c>
      <c r="Q43" s="129">
        <f t="shared" si="6"/>
        <v>1.0425041230434993</v>
      </c>
      <c r="R43" s="129">
        <f t="shared" si="7"/>
        <v>1.0376621613047263</v>
      </c>
    </row>
    <row r="44" spans="1:18" x14ac:dyDescent="0.25">
      <c r="A44">
        <v>2009</v>
      </c>
      <c r="B44">
        <v>0.69861260449019702</v>
      </c>
      <c r="C44">
        <v>0.76333576992138208</v>
      </c>
      <c r="D44">
        <v>0.73021162392780004</v>
      </c>
      <c r="E44">
        <v>0.74762003641632235</v>
      </c>
      <c r="F44">
        <v>0.65556098142935715</v>
      </c>
      <c r="G44">
        <v>0.61842112801557259</v>
      </c>
      <c r="H44">
        <v>0.62731625714077732</v>
      </c>
      <c r="I44">
        <v>0.65439466078852448</v>
      </c>
      <c r="J44" s="63">
        <v>2009</v>
      </c>
      <c r="K44" s="129">
        <f t="shared" si="0"/>
        <v>1.3794975763691</v>
      </c>
      <c r="L44" s="129">
        <f t="shared" si="1"/>
        <v>1.3425156312384068</v>
      </c>
      <c r="M44" s="129">
        <f t="shared" si="2"/>
        <v>1.2909180296747846</v>
      </c>
      <c r="N44" s="129">
        <f t="shared" si="3"/>
        <v>1.2190314838156919</v>
      </c>
      <c r="O44" s="129">
        <f t="shared" si="4"/>
        <v>1.3045615604384588</v>
      </c>
      <c r="P44" s="129">
        <f t="shared" si="5"/>
        <v>1.3053391825015412</v>
      </c>
      <c r="Q44" s="129">
        <f t="shared" si="6"/>
        <v>1.2580074899899631</v>
      </c>
      <c r="R44" s="129">
        <f t="shared" si="7"/>
        <v>1.2164155054104782</v>
      </c>
    </row>
    <row r="45" spans="1:18" x14ac:dyDescent="0.25">
      <c r="A45">
        <v>2010</v>
      </c>
      <c r="B45">
        <v>0.71145476657475915</v>
      </c>
      <c r="C45">
        <v>0.77739047081495105</v>
      </c>
      <c r="D45">
        <v>0.74371123085034796</v>
      </c>
      <c r="E45">
        <v>0.76161068015500677</v>
      </c>
      <c r="F45">
        <v>0.66765105490540222</v>
      </c>
      <c r="G45">
        <v>0.6300059177631806</v>
      </c>
      <c r="H45">
        <v>0.63911641599314195</v>
      </c>
      <c r="I45">
        <v>0.6667975160149926</v>
      </c>
      <c r="J45" s="63">
        <v>2010</v>
      </c>
      <c r="K45" s="129">
        <f t="shared" si="0"/>
        <v>1.3806671954814618</v>
      </c>
      <c r="L45" s="129">
        <f t="shared" si="1"/>
        <v>1.3413537612643573</v>
      </c>
      <c r="M45" s="129">
        <f t="shared" si="2"/>
        <v>1.2899098259082025</v>
      </c>
      <c r="N45" s="129">
        <f t="shared" si="3"/>
        <v>1.218298761560709</v>
      </c>
      <c r="O45" s="129">
        <f t="shared" si="4"/>
        <v>1.3036015824192644</v>
      </c>
      <c r="P45" s="129">
        <f t="shared" si="5"/>
        <v>1.3042076447328401</v>
      </c>
      <c r="Q45" s="129">
        <f t="shared" si="6"/>
        <v>1.2570324702952909</v>
      </c>
      <c r="R45" s="129">
        <f t="shared" si="7"/>
        <v>1.2155668832825024</v>
      </c>
    </row>
    <row r="46" spans="1:18" x14ac:dyDescent="0.25">
      <c r="A46">
        <v>2011</v>
      </c>
      <c r="B46">
        <v>0.71091169546933253</v>
      </c>
      <c r="C46">
        <v>0.77663649201242746</v>
      </c>
      <c r="D46">
        <v>0.74301778040477184</v>
      </c>
      <c r="E46">
        <v>0.76094805393158205</v>
      </c>
      <c r="F46">
        <v>0.63979039576003405</v>
      </c>
      <c r="G46">
        <v>0.62934214289798529</v>
      </c>
      <c r="H46">
        <v>0.63841241465255538</v>
      </c>
      <c r="I46">
        <v>0.66605496113371943</v>
      </c>
      <c r="J46" s="63">
        <v>2011</v>
      </c>
      <c r="K46" s="129">
        <f t="shared" si="0"/>
        <v>1.3806706486559777</v>
      </c>
      <c r="L46" s="129">
        <f t="shared" si="1"/>
        <v>1.3416842073296877</v>
      </c>
      <c r="M46" s="129">
        <f t="shared" si="2"/>
        <v>1.2901803956082216</v>
      </c>
      <c r="N46" s="129">
        <f t="shared" si="3"/>
        <v>1.2187917088034652</v>
      </c>
      <c r="O46" s="129">
        <f t="shared" si="4"/>
        <v>1.3594663833916723</v>
      </c>
      <c r="P46" s="129">
        <f t="shared" si="5"/>
        <v>1.3045284962611425</v>
      </c>
      <c r="Q46" s="129">
        <f t="shared" si="6"/>
        <v>1.2573159096512763</v>
      </c>
      <c r="R46" s="129">
        <f t="shared" si="7"/>
        <v>1.2158072091576368</v>
      </c>
    </row>
    <row r="47" spans="1:18" x14ac:dyDescent="0.25">
      <c r="A47">
        <v>2012</v>
      </c>
      <c r="B47">
        <v>0.70774111611837209</v>
      </c>
      <c r="C47">
        <v>0.77295672943204885</v>
      </c>
      <c r="D47">
        <v>0.73954041840532259</v>
      </c>
      <c r="E47">
        <v>0.75747446504469795</v>
      </c>
      <c r="F47">
        <v>0.63684515951901133</v>
      </c>
      <c r="G47">
        <v>0.6263227074282528</v>
      </c>
      <c r="H47">
        <v>0.63530786051453303</v>
      </c>
      <c r="I47">
        <v>0.66281564830689399</v>
      </c>
      <c r="J47" s="63">
        <v>2012</v>
      </c>
      <c r="K47" s="129">
        <f t="shared" si="0"/>
        <v>1.3819831776716651</v>
      </c>
      <c r="L47" s="129">
        <f t="shared" si="1"/>
        <v>1.3441378086004387</v>
      </c>
      <c r="M47" s="129">
        <f t="shared" si="2"/>
        <v>1.292246303334476</v>
      </c>
      <c r="N47" s="129">
        <f t="shared" si="3"/>
        <v>1.2207725827550657</v>
      </c>
      <c r="O47" s="129">
        <f t="shared" si="4"/>
        <v>1.3619978014561711</v>
      </c>
      <c r="P47" s="129">
        <f t="shared" si="5"/>
        <v>1.306732829765568</v>
      </c>
      <c r="Q47" s="129">
        <f t="shared" si="6"/>
        <v>1.2591961847964079</v>
      </c>
      <c r="R47" s="129">
        <f t="shared" si="7"/>
        <v>1.2173836762378476</v>
      </c>
    </row>
    <row r="48" spans="1:18" x14ac:dyDescent="0.25">
      <c r="A48">
        <v>2013</v>
      </c>
      <c r="B48">
        <v>0.70917516094033928</v>
      </c>
      <c r="C48">
        <v>0.77426187582510408</v>
      </c>
      <c r="D48">
        <v>0.74076521017141017</v>
      </c>
      <c r="E48">
        <v>0.75860974737471298</v>
      </c>
      <c r="F48">
        <v>0.63778142737111709</v>
      </c>
      <c r="G48">
        <v>0.62707765486827238</v>
      </c>
      <c r="H48">
        <v>0.6359760364217395</v>
      </c>
      <c r="I48">
        <v>0.6633974083616262</v>
      </c>
      <c r="J48" s="63">
        <v>2013</v>
      </c>
      <c r="K48" s="129">
        <f t="shared" si="0"/>
        <v>1.3914376983990402</v>
      </c>
      <c r="L48" s="129">
        <f t="shared" si="1"/>
        <v>1.3451612502852277</v>
      </c>
      <c r="M48" s="129">
        <f t="shared" si="2"/>
        <v>1.293124892568845</v>
      </c>
      <c r="N48" s="129">
        <f t="shared" si="3"/>
        <v>1.2219154573493114</v>
      </c>
      <c r="O48" s="129">
        <f t="shared" si="4"/>
        <v>1.3631535166841635</v>
      </c>
      <c r="P48" s="129">
        <f t="shared" si="5"/>
        <v>1.307793490383715</v>
      </c>
      <c r="Q48" s="129">
        <f t="shared" si="6"/>
        <v>1.2601316614104277</v>
      </c>
      <c r="R48" s="129">
        <f t="shared" si="7"/>
        <v>1.2182067841622404</v>
      </c>
    </row>
    <row r="49" spans="1:18" x14ac:dyDescent="0.25">
      <c r="A49">
        <v>2014</v>
      </c>
      <c r="B49">
        <v>0.71747579948125162</v>
      </c>
      <c r="C49">
        <v>0.78332809576136753</v>
      </c>
      <c r="D49">
        <v>0.74960059025749037</v>
      </c>
      <c r="E49">
        <v>0.77697361379370855</v>
      </c>
      <c r="F49">
        <v>0.64460803401339917</v>
      </c>
      <c r="G49">
        <v>0.63499067836133016</v>
      </c>
      <c r="H49">
        <v>0.64412182505688398</v>
      </c>
      <c r="I49">
        <v>0.67913243223093878</v>
      </c>
      <c r="J49" s="63">
        <v>2014</v>
      </c>
      <c r="K49" s="129">
        <f t="shared" si="0"/>
        <v>1.3873179537269718</v>
      </c>
      <c r="L49" s="129">
        <f t="shared" si="1"/>
        <v>1.3398592164796208</v>
      </c>
      <c r="M49" s="129">
        <f t="shared" si="2"/>
        <v>1.2885600505385717</v>
      </c>
      <c r="N49" s="129">
        <f t="shared" si="3"/>
        <v>1.2158920812457124</v>
      </c>
      <c r="O49" s="129">
        <f t="shared" si="4"/>
        <v>1.3579308525200267</v>
      </c>
      <c r="P49" s="129">
        <f t="shared" si="5"/>
        <v>1.3027932942142919</v>
      </c>
      <c r="Q49" s="129">
        <f t="shared" si="6"/>
        <v>1.2558578807613634</v>
      </c>
      <c r="R49" s="129">
        <f t="shared" si="7"/>
        <v>1.212334417601868</v>
      </c>
    </row>
    <row r="50" spans="1:18" x14ac:dyDescent="0.25">
      <c r="A50">
        <v>2015</v>
      </c>
      <c r="B50">
        <v>0.72345827045248734</v>
      </c>
      <c r="C50">
        <v>0.78992650809949494</v>
      </c>
      <c r="D50">
        <v>0.75608163119619098</v>
      </c>
      <c r="E50">
        <v>0.79278350380309404</v>
      </c>
      <c r="F50">
        <v>0.65160860282824062</v>
      </c>
      <c r="G50">
        <v>0.64097822856977982</v>
      </c>
      <c r="H50">
        <v>0.65033693171901896</v>
      </c>
      <c r="I50">
        <v>0.69274268904885983</v>
      </c>
      <c r="J50" s="63">
        <v>2015</v>
      </c>
      <c r="K50" s="129">
        <f t="shared" si="0"/>
        <v>1.3827363744236034</v>
      </c>
      <c r="L50" s="129">
        <f t="shared" si="1"/>
        <v>1.3356133701856678</v>
      </c>
      <c r="M50" s="129">
        <f t="shared" si="2"/>
        <v>1.2848914540689536</v>
      </c>
      <c r="N50" s="129">
        <f t="shared" si="3"/>
        <v>1.2107282970667397</v>
      </c>
      <c r="O50" s="129">
        <f t="shared" si="4"/>
        <v>1.3526062639384153</v>
      </c>
      <c r="P50" s="129">
        <f t="shared" si="5"/>
        <v>1.2987117512374597</v>
      </c>
      <c r="Q50" s="129">
        <f t="shared" si="6"/>
        <v>1.2523541081852037</v>
      </c>
      <c r="R50" s="129">
        <f t="shared" si="7"/>
        <v>1.2072936990802368</v>
      </c>
    </row>
    <row r="51" spans="1:18" x14ac:dyDescent="0.25">
      <c r="A51">
        <v>2016</v>
      </c>
      <c r="B51">
        <v>0.72635063993738269</v>
      </c>
      <c r="C51">
        <v>0.7931725982676906</v>
      </c>
      <c r="D51">
        <v>0.75931133629581182</v>
      </c>
      <c r="E51">
        <v>0.8050170328429922</v>
      </c>
      <c r="F51">
        <v>0.65487338579318255</v>
      </c>
      <c r="G51">
        <v>0.644122360402692</v>
      </c>
      <c r="H51">
        <v>0.65364665523706245</v>
      </c>
      <c r="I51">
        <v>0.7031696736385884</v>
      </c>
      <c r="J51" s="63">
        <v>2016</v>
      </c>
      <c r="K51" s="129">
        <f t="shared" si="0"/>
        <v>1.3798181440250559</v>
      </c>
      <c r="L51" s="129">
        <f t="shared" si="1"/>
        <v>1.3331996928409369</v>
      </c>
      <c r="M51" s="129">
        <f t="shared" si="2"/>
        <v>1.282797639719246</v>
      </c>
      <c r="N51" s="129">
        <f t="shared" si="3"/>
        <v>1.2069295234561028</v>
      </c>
      <c r="O51" s="129">
        <f t="shared" si="4"/>
        <v>1.3497584717851134</v>
      </c>
      <c r="P51" s="129">
        <f t="shared" si="5"/>
        <v>1.2963302325619346</v>
      </c>
      <c r="Q51" s="129">
        <f t="shared" si="6"/>
        <v>1.2502956540916046</v>
      </c>
      <c r="R51" s="129">
        <f t="shared" si="7"/>
        <v>1.2035842952909528</v>
      </c>
    </row>
    <row r="52" spans="1:18" x14ac:dyDescent="0.25">
      <c r="A52">
        <v>2017</v>
      </c>
      <c r="B52">
        <v>0.72196512111275291</v>
      </c>
      <c r="C52">
        <v>0.78996403857093378</v>
      </c>
      <c r="D52">
        <v>0.75685761545938668</v>
      </c>
      <c r="E52">
        <v>0.81093144718909516</v>
      </c>
      <c r="F52">
        <v>0.65237369146038282</v>
      </c>
      <c r="G52">
        <v>0.64219641769859881</v>
      </c>
      <c r="H52">
        <v>0.65218862428541891</v>
      </c>
      <c r="I52">
        <v>0.7082019155250423</v>
      </c>
      <c r="J52" s="63">
        <v>2017</v>
      </c>
      <c r="K52" s="129">
        <f t="shared" si="0"/>
        <v>1.3654993380904716</v>
      </c>
      <c r="L52" s="129">
        <f t="shared" si="1"/>
        <v>1.3321672004002318</v>
      </c>
      <c r="M52" s="129">
        <f t="shared" si="2"/>
        <v>1.2816904119693882</v>
      </c>
      <c r="N52" s="129">
        <f t="shared" si="3"/>
        <v>1.1916587085740429</v>
      </c>
      <c r="O52" s="129">
        <f t="shared" si="4"/>
        <v>1.3485938509445792</v>
      </c>
      <c r="P52" s="129">
        <f t="shared" si="5"/>
        <v>1.2950977165590605</v>
      </c>
      <c r="Q52" s="129">
        <f t="shared" si="6"/>
        <v>1.24906626362479</v>
      </c>
      <c r="R52" s="129">
        <f t="shared" si="7"/>
        <v>1.2006961683311981</v>
      </c>
    </row>
    <row r="53" spans="1:18" x14ac:dyDescent="0.25">
      <c r="A53">
        <v>2018</v>
      </c>
      <c r="B53">
        <v>0.71611831838619899</v>
      </c>
      <c r="C53">
        <v>0.78343779280366599</v>
      </c>
      <c r="D53">
        <v>0.75075034582327171</v>
      </c>
      <c r="E53">
        <v>0.80340932997403847</v>
      </c>
      <c r="F53">
        <v>0.64746411519412883</v>
      </c>
      <c r="G53">
        <v>0.63733412951418678</v>
      </c>
      <c r="H53">
        <v>0.64731640277126901</v>
      </c>
      <c r="I53">
        <v>0.70197220389241566</v>
      </c>
      <c r="J53" s="63">
        <v>2018</v>
      </c>
      <c r="K53" s="129">
        <f t="shared" si="0"/>
        <v>1.3427838763992785</v>
      </c>
      <c r="L53" s="129">
        <f t="shared" si="1"/>
        <v>1.3236297944919031</v>
      </c>
      <c r="M53" s="129">
        <f t="shared" si="2"/>
        <v>1.2743979384097601</v>
      </c>
      <c r="N53" s="129">
        <f t="shared" si="3"/>
        <v>1.176319866451365</v>
      </c>
      <c r="O53" s="129">
        <f t="shared" si="4"/>
        <v>1.3393834228754213</v>
      </c>
      <c r="P53" s="129">
        <f t="shared" si="5"/>
        <v>1.2873139327841516</v>
      </c>
      <c r="Q53" s="129">
        <f t="shared" si="6"/>
        <v>1.24247136701311</v>
      </c>
      <c r="R53" s="129">
        <f t="shared" si="7"/>
        <v>1.1956434039335007</v>
      </c>
    </row>
  </sheetData>
  <mergeCells count="2">
    <mergeCell ref="A1:I1"/>
    <mergeCell ref="K33:R33"/>
  </mergeCells>
  <pageMargins left="0.7" right="0.7" top="0.75" bottom="0.75" header="0.3" footer="0.3"/>
  <pageSetup paperSize="9" orientation="portrait"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92"/>
  <sheetViews>
    <sheetView zoomScaleNormal="100" workbookViewId="0">
      <selection activeCell="L76" sqref="L76"/>
    </sheetView>
  </sheetViews>
  <sheetFormatPr baseColWidth="10" defaultColWidth="10.85546875" defaultRowHeight="15" x14ac:dyDescent="0.25"/>
  <cols>
    <col min="1" max="1" width="10.85546875" style="169"/>
    <col min="2" max="3" width="16" style="169" customWidth="1"/>
    <col min="4" max="4" width="17.42578125" style="169" customWidth="1"/>
    <col min="5" max="5" width="14.85546875" style="169" customWidth="1"/>
    <col min="6" max="6" width="14" style="169" customWidth="1"/>
    <col min="7" max="7" width="17.42578125" style="169" customWidth="1"/>
    <col min="8" max="16384" width="10.85546875" style="169"/>
  </cols>
  <sheetData>
    <row r="1" spans="2:7" x14ac:dyDescent="0.25">
      <c r="B1" s="418" t="s">
        <v>388</v>
      </c>
      <c r="C1" s="418"/>
      <c r="D1" s="418"/>
      <c r="E1" s="418"/>
      <c r="F1" s="418"/>
      <c r="G1" s="418"/>
    </row>
    <row r="2" spans="2:7" x14ac:dyDescent="0.25">
      <c r="B2" s="418"/>
      <c r="C2" s="418"/>
      <c r="D2" s="418"/>
      <c r="E2" s="418"/>
      <c r="F2" s="418"/>
      <c r="G2" s="418"/>
    </row>
    <row r="4" spans="2:7" ht="75" x14ac:dyDescent="0.25">
      <c r="B4" s="171" t="s">
        <v>387</v>
      </c>
      <c r="C4" s="171" t="s">
        <v>386</v>
      </c>
      <c r="D4" s="171" t="s">
        <v>385</v>
      </c>
      <c r="E4" s="172" t="s">
        <v>384</v>
      </c>
      <c r="F4" s="171" t="s">
        <v>383</v>
      </c>
      <c r="G4" s="171" t="s">
        <v>382</v>
      </c>
    </row>
    <row r="5" spans="2:7" x14ac:dyDescent="0.25">
      <c r="B5" s="170">
        <v>0</v>
      </c>
      <c r="C5" s="170">
        <v>0</v>
      </c>
      <c r="D5" s="170">
        <v>505.27536666666663</v>
      </c>
      <c r="E5" s="170">
        <v>0</v>
      </c>
      <c r="F5" s="170">
        <v>270.26190000000003</v>
      </c>
      <c r="G5" s="170">
        <v>775.53726666666671</v>
      </c>
    </row>
    <row r="6" spans="2:7" x14ac:dyDescent="0.25">
      <c r="B6" s="170">
        <v>2.5</v>
      </c>
      <c r="C6" s="170">
        <v>30.471655215312495</v>
      </c>
      <c r="D6" s="170">
        <v>474.80371145135416</v>
      </c>
      <c r="E6" s="170">
        <v>18.494771132933881</v>
      </c>
      <c r="F6" s="170">
        <v>270.26190000000003</v>
      </c>
      <c r="G6" s="170">
        <v>794.03203779960052</v>
      </c>
    </row>
    <row r="7" spans="2:7" x14ac:dyDescent="0.25">
      <c r="B7" s="170">
        <v>5</v>
      </c>
      <c r="C7" s="170">
        <v>60.94331043062499</v>
      </c>
      <c r="D7" s="170">
        <v>444.33205623604169</v>
      </c>
      <c r="E7" s="170">
        <v>36.989542265867875</v>
      </c>
      <c r="F7" s="170">
        <v>270.26190000000003</v>
      </c>
      <c r="G7" s="170">
        <v>812.52680893253455</v>
      </c>
    </row>
    <row r="8" spans="2:7" x14ac:dyDescent="0.25">
      <c r="B8" s="170">
        <v>7.5</v>
      </c>
      <c r="C8" s="170">
        <v>91.414965645937485</v>
      </c>
      <c r="D8" s="170">
        <v>413.86040102072917</v>
      </c>
      <c r="E8" s="170">
        <v>55.48431339880176</v>
      </c>
      <c r="F8" s="170">
        <v>270.26190000000003</v>
      </c>
      <c r="G8" s="170">
        <v>831.02158006546847</v>
      </c>
    </row>
    <row r="9" spans="2:7" x14ac:dyDescent="0.25">
      <c r="B9" s="170">
        <v>10</v>
      </c>
      <c r="C9" s="170">
        <v>121.88662086124998</v>
      </c>
      <c r="D9" s="170">
        <v>383.38874580541665</v>
      </c>
      <c r="E9" s="170">
        <v>73.979084531735637</v>
      </c>
      <c r="F9" s="170">
        <v>270.26190000000003</v>
      </c>
      <c r="G9" s="170">
        <v>849.51635119840228</v>
      </c>
    </row>
    <row r="10" spans="2:7" x14ac:dyDescent="0.25">
      <c r="B10" s="170">
        <v>12.5</v>
      </c>
      <c r="C10" s="170">
        <v>152.35827607656248</v>
      </c>
      <c r="D10" s="170">
        <v>352.91709059010418</v>
      </c>
      <c r="E10" s="170">
        <v>92.473855664669628</v>
      </c>
      <c r="F10" s="170">
        <v>270.26190000000003</v>
      </c>
      <c r="G10" s="170">
        <v>868.0111223313362</v>
      </c>
    </row>
    <row r="11" spans="2:7" x14ac:dyDescent="0.25">
      <c r="B11" s="170">
        <v>15</v>
      </c>
      <c r="C11" s="170">
        <v>182.829931291875</v>
      </c>
      <c r="D11" s="170">
        <v>322.44543537479166</v>
      </c>
      <c r="E11" s="170">
        <v>110.96862679760352</v>
      </c>
      <c r="F11" s="170">
        <v>270.26190000000003</v>
      </c>
      <c r="G11" s="170">
        <v>886.50589346427023</v>
      </c>
    </row>
    <row r="12" spans="2:7" x14ac:dyDescent="0.25">
      <c r="B12" s="170">
        <v>17.5</v>
      </c>
      <c r="C12" s="170">
        <v>213.30158650718747</v>
      </c>
      <c r="D12" s="170">
        <v>291.97378015947919</v>
      </c>
      <c r="E12" s="170">
        <v>129.46339793053738</v>
      </c>
      <c r="F12" s="170">
        <v>270.26190000000003</v>
      </c>
      <c r="G12" s="170">
        <v>905.00066459720415</v>
      </c>
    </row>
    <row r="13" spans="2:7" x14ac:dyDescent="0.25">
      <c r="B13" s="170">
        <v>20</v>
      </c>
      <c r="C13" s="170">
        <v>243.77324172249996</v>
      </c>
      <c r="D13" s="170">
        <v>261.50212494416667</v>
      </c>
      <c r="E13" s="170">
        <v>147.95816906347139</v>
      </c>
      <c r="F13" s="170">
        <v>270.26190000000003</v>
      </c>
      <c r="G13" s="170">
        <v>923.49543573013807</v>
      </c>
    </row>
    <row r="14" spans="2:7" x14ac:dyDescent="0.25">
      <c r="B14" s="170">
        <v>22.5</v>
      </c>
      <c r="C14" s="170">
        <v>274.24489693781248</v>
      </c>
      <c r="D14" s="170">
        <v>231.0304697288542</v>
      </c>
      <c r="E14" s="170">
        <v>166.45294019640528</v>
      </c>
      <c r="F14" s="170">
        <v>270.26190000000003</v>
      </c>
      <c r="G14" s="170">
        <v>941.99020686307199</v>
      </c>
    </row>
    <row r="15" spans="2:7" x14ac:dyDescent="0.25">
      <c r="B15" s="170">
        <v>25</v>
      </c>
      <c r="C15" s="170">
        <v>304.71655215312495</v>
      </c>
      <c r="D15" s="170">
        <v>200.55881451354173</v>
      </c>
      <c r="E15" s="170">
        <v>184.94771132933914</v>
      </c>
      <c r="F15" s="170">
        <v>270.26190000000003</v>
      </c>
      <c r="G15" s="170">
        <v>960.48497799600591</v>
      </c>
    </row>
    <row r="16" spans="2:7" x14ac:dyDescent="0.25">
      <c r="B16" s="170">
        <v>27.5</v>
      </c>
      <c r="C16" s="170">
        <v>335.18820736843747</v>
      </c>
      <c r="D16" s="170">
        <v>170.08715929822915</v>
      </c>
      <c r="E16" s="170">
        <v>203.44248246227315</v>
      </c>
      <c r="F16" s="170">
        <v>270.26190000000003</v>
      </c>
      <c r="G16" s="170">
        <v>978.97974912893972</v>
      </c>
    </row>
    <row r="17" spans="2:7" x14ac:dyDescent="0.25">
      <c r="B17" s="170">
        <v>30</v>
      </c>
      <c r="C17" s="170">
        <v>365.65986258375</v>
      </c>
      <c r="D17" s="170">
        <v>139.61550408291669</v>
      </c>
      <c r="E17" s="170">
        <v>221.93725359520704</v>
      </c>
      <c r="F17" s="170">
        <v>270.26190000000003</v>
      </c>
      <c r="G17" s="170">
        <v>997.47452026187375</v>
      </c>
    </row>
    <row r="18" spans="2:7" x14ac:dyDescent="0.25">
      <c r="B18" s="170">
        <v>32.5</v>
      </c>
      <c r="C18" s="170">
        <v>396.13151779906252</v>
      </c>
      <c r="D18" s="170">
        <v>109.14384886760412</v>
      </c>
      <c r="E18" s="170">
        <v>240.43202472814102</v>
      </c>
      <c r="F18" s="170">
        <v>270.26190000000003</v>
      </c>
      <c r="G18" s="170">
        <v>1015.9692913948077</v>
      </c>
    </row>
    <row r="19" spans="2:7" x14ac:dyDescent="0.25">
      <c r="B19" s="170">
        <v>35</v>
      </c>
      <c r="C19" s="170">
        <v>426.60317301437493</v>
      </c>
      <c r="D19" s="170">
        <v>78.672193652291767</v>
      </c>
      <c r="E19" s="170">
        <v>258.92679586107477</v>
      </c>
      <c r="F19" s="170">
        <v>270.26190000000003</v>
      </c>
      <c r="G19" s="170">
        <v>1034.4640625277416</v>
      </c>
    </row>
    <row r="20" spans="2:7" x14ac:dyDescent="0.25">
      <c r="B20" s="170">
        <v>37.5</v>
      </c>
      <c r="C20" s="170">
        <v>457.0748282296874</v>
      </c>
      <c r="D20" s="170">
        <v>48.200538436979301</v>
      </c>
      <c r="E20" s="170">
        <v>277.4215669940088</v>
      </c>
      <c r="F20" s="170">
        <v>270.26190000000003</v>
      </c>
      <c r="G20" s="170">
        <v>1052.9588336606755</v>
      </c>
    </row>
    <row r="21" spans="2:7" x14ac:dyDescent="0.25">
      <c r="B21" s="170">
        <v>40</v>
      </c>
      <c r="C21" s="170">
        <v>487.54648344499992</v>
      </c>
      <c r="D21" s="170">
        <v>17.72888322166672</v>
      </c>
      <c r="E21" s="170">
        <v>293.70974309916784</v>
      </c>
      <c r="F21" s="170">
        <v>270.26190000000003</v>
      </c>
      <c r="G21" s="170">
        <v>1069.2470097658345</v>
      </c>
    </row>
    <row r="22" spans="2:7" x14ac:dyDescent="0.25">
      <c r="B22" s="170">
        <v>42.5</v>
      </c>
      <c r="C22" s="170">
        <v>518.0181386603125</v>
      </c>
      <c r="D22" s="170">
        <v>0</v>
      </c>
      <c r="E22" s="170">
        <v>281.88521729286572</v>
      </c>
      <c r="F22" s="170">
        <v>236.14389242166797</v>
      </c>
      <c r="G22" s="170">
        <v>1036.0472483748463</v>
      </c>
    </row>
    <row r="23" spans="2:7" x14ac:dyDescent="0.25">
      <c r="B23" s="170">
        <v>45</v>
      </c>
      <c r="C23" s="170">
        <v>548.48979387562497</v>
      </c>
      <c r="D23" s="170">
        <v>0</v>
      </c>
      <c r="E23" s="170">
        <v>270.06069148656371</v>
      </c>
      <c r="F23" s="170">
        <v>225.71844309353077</v>
      </c>
      <c r="G23" s="170">
        <v>1044.2689284557196</v>
      </c>
    </row>
    <row r="24" spans="2:7" x14ac:dyDescent="0.25">
      <c r="B24" s="170">
        <v>47.5</v>
      </c>
      <c r="C24" s="170">
        <v>578.96144909093744</v>
      </c>
      <c r="D24" s="170">
        <v>0</v>
      </c>
      <c r="E24" s="170">
        <v>258.23616568026165</v>
      </c>
      <c r="F24" s="170">
        <v>215.29299376539359</v>
      </c>
      <c r="G24" s="170">
        <v>1052.4906085365926</v>
      </c>
    </row>
    <row r="25" spans="2:7" x14ac:dyDescent="0.25">
      <c r="B25" s="170">
        <v>50</v>
      </c>
      <c r="C25" s="170">
        <v>609.4331043062499</v>
      </c>
      <c r="D25" s="170">
        <v>0</v>
      </c>
      <c r="E25" s="170">
        <v>246.41163987395964</v>
      </c>
      <c r="F25" s="170">
        <v>204.86754443725644</v>
      </c>
      <c r="G25" s="170">
        <v>1060.7122886174661</v>
      </c>
    </row>
    <row r="26" spans="2:7" x14ac:dyDescent="0.25">
      <c r="B26" s="170">
        <v>52.5</v>
      </c>
      <c r="C26" s="170">
        <v>639.90475952156248</v>
      </c>
      <c r="D26" s="170">
        <v>0</v>
      </c>
      <c r="E26" s="170">
        <v>242.55333318838987</v>
      </c>
      <c r="F26" s="170">
        <v>194.44209510911926</v>
      </c>
      <c r="G26" s="170">
        <v>1076.9001878190716</v>
      </c>
    </row>
    <row r="27" spans="2:7" x14ac:dyDescent="0.25">
      <c r="B27" s="170">
        <v>55</v>
      </c>
      <c r="C27" s="170">
        <v>670.37641473687495</v>
      </c>
      <c r="D27" s="170">
        <v>0</v>
      </c>
      <c r="E27" s="170">
        <v>238.7125535532893</v>
      </c>
      <c r="F27" s="170">
        <v>184.01664578098209</v>
      </c>
      <c r="G27" s="170">
        <v>1093.1056140711462</v>
      </c>
    </row>
    <row r="28" spans="2:7" x14ac:dyDescent="0.25">
      <c r="B28" s="170">
        <v>57.5</v>
      </c>
      <c r="C28" s="170">
        <v>700.84806995218742</v>
      </c>
      <c r="D28" s="170">
        <v>0</v>
      </c>
      <c r="E28" s="170">
        <v>234.87177391818886</v>
      </c>
      <c r="F28" s="170">
        <v>173.59119645284491</v>
      </c>
      <c r="G28" s="170">
        <v>1109.3110403232213</v>
      </c>
    </row>
    <row r="29" spans="2:7" x14ac:dyDescent="0.25">
      <c r="B29" s="170">
        <v>60</v>
      </c>
      <c r="C29" s="170">
        <v>731.3197251675</v>
      </c>
      <c r="D29" s="170">
        <v>0</v>
      </c>
      <c r="E29" s="170">
        <v>231.03099428308829</v>
      </c>
      <c r="F29" s="170">
        <v>163.16574712470768</v>
      </c>
      <c r="G29" s="170">
        <v>1125.5164665752959</v>
      </c>
    </row>
    <row r="30" spans="2:7" x14ac:dyDescent="0.25">
      <c r="B30" s="170">
        <v>62.5</v>
      </c>
      <c r="C30" s="170">
        <v>761.79138038281246</v>
      </c>
      <c r="D30" s="170">
        <v>0</v>
      </c>
      <c r="E30" s="170">
        <v>227.19021464798772</v>
      </c>
      <c r="F30" s="170">
        <v>152.74029779657053</v>
      </c>
      <c r="G30" s="170">
        <v>1141.7218928273708</v>
      </c>
    </row>
    <row r="31" spans="2:7" x14ac:dyDescent="0.25">
      <c r="B31" s="170">
        <v>65</v>
      </c>
      <c r="C31" s="170">
        <v>792.26303559812504</v>
      </c>
      <c r="D31" s="170">
        <v>0</v>
      </c>
      <c r="E31" s="170">
        <v>223.34943501288726</v>
      </c>
      <c r="F31" s="170">
        <v>142.31484846843333</v>
      </c>
      <c r="G31" s="170">
        <v>1157.9273190794456</v>
      </c>
    </row>
    <row r="32" spans="2:7" x14ac:dyDescent="0.25">
      <c r="B32" s="170">
        <v>67.5</v>
      </c>
      <c r="C32" s="170">
        <v>822.7346908134374</v>
      </c>
      <c r="D32" s="170">
        <v>0</v>
      </c>
      <c r="E32" s="170">
        <v>219.50865537778705</v>
      </c>
      <c r="F32" s="170">
        <v>131.88939914029618</v>
      </c>
      <c r="G32" s="170">
        <v>1174.1327453315207</v>
      </c>
    </row>
    <row r="33" spans="2:7" x14ac:dyDescent="0.25">
      <c r="B33" s="170">
        <v>70</v>
      </c>
      <c r="C33" s="170">
        <v>853.20634602874986</v>
      </c>
      <c r="D33" s="170">
        <v>0</v>
      </c>
      <c r="E33" s="170">
        <v>215.66787574268648</v>
      </c>
      <c r="F33" s="170">
        <v>121.46394981215906</v>
      </c>
      <c r="G33" s="170">
        <v>1190.3381715835953</v>
      </c>
    </row>
    <row r="34" spans="2:7" x14ac:dyDescent="0.25">
      <c r="B34" s="170">
        <v>72.5</v>
      </c>
      <c r="C34" s="170">
        <v>883.67800124406233</v>
      </c>
      <c r="D34" s="170">
        <v>0</v>
      </c>
      <c r="E34" s="170">
        <v>211.8270961075859</v>
      </c>
      <c r="F34" s="170">
        <v>111.0385004840219</v>
      </c>
      <c r="G34" s="170">
        <v>1206.5435978356702</v>
      </c>
    </row>
    <row r="35" spans="2:7" x14ac:dyDescent="0.25">
      <c r="B35" s="170">
        <v>75</v>
      </c>
      <c r="C35" s="170">
        <v>914.1496564593748</v>
      </c>
      <c r="D35" s="170">
        <v>0</v>
      </c>
      <c r="E35" s="170">
        <v>207.98631647248533</v>
      </c>
      <c r="F35" s="170">
        <v>100.61305115588472</v>
      </c>
      <c r="G35" s="170">
        <v>1222.7490240877448</v>
      </c>
    </row>
    <row r="36" spans="2:7" x14ac:dyDescent="0.25">
      <c r="B36" s="170">
        <v>77.5</v>
      </c>
      <c r="C36" s="170">
        <v>944.62131167468704</v>
      </c>
      <c r="D36" s="170">
        <v>0</v>
      </c>
      <c r="E36" s="170">
        <v>204.14553683738501</v>
      </c>
      <c r="F36" s="170">
        <v>90.187601827747642</v>
      </c>
      <c r="G36" s="170">
        <v>1238.9544503398197</v>
      </c>
    </row>
    <row r="37" spans="2:7" x14ac:dyDescent="0.25">
      <c r="B37" s="170">
        <v>80</v>
      </c>
      <c r="C37" s="170">
        <v>975.09296688999939</v>
      </c>
      <c r="D37" s="170">
        <v>0</v>
      </c>
      <c r="E37" s="170">
        <v>200.30475720228455</v>
      </c>
      <c r="F37" s="170">
        <v>79.762152499610465</v>
      </c>
      <c r="G37" s="170">
        <v>1255.1598765918943</v>
      </c>
    </row>
    <row r="38" spans="2:7" x14ac:dyDescent="0.25">
      <c r="B38" s="170">
        <v>82.5</v>
      </c>
      <c r="C38" s="170">
        <v>1005.5646221053121</v>
      </c>
      <c r="D38" s="170">
        <v>0</v>
      </c>
      <c r="E38" s="170">
        <v>196.46397756718397</v>
      </c>
      <c r="F38" s="170">
        <v>69.336703171473218</v>
      </c>
      <c r="G38" s="170">
        <v>1271.3653028439694</v>
      </c>
    </row>
    <row r="39" spans="2:7" x14ac:dyDescent="0.25">
      <c r="B39" s="170">
        <v>85</v>
      </c>
      <c r="C39" s="170">
        <v>1036.0362773206243</v>
      </c>
      <c r="D39" s="170">
        <v>0</v>
      </c>
      <c r="E39" s="170">
        <v>199.56223808874719</v>
      </c>
      <c r="F39" s="170">
        <v>58.911253843336127</v>
      </c>
      <c r="G39" s="170">
        <v>1294.5097692527077</v>
      </c>
    </row>
    <row r="40" spans="2:7" x14ac:dyDescent="0.25">
      <c r="B40" s="170">
        <v>87.5</v>
      </c>
      <c r="C40" s="170">
        <v>1066.5079325359368</v>
      </c>
      <c r="D40" s="170">
        <v>0</v>
      </c>
      <c r="E40" s="170">
        <v>206.14690778178391</v>
      </c>
      <c r="F40" s="170">
        <v>48.485804515199042</v>
      </c>
      <c r="G40" s="170">
        <v>1321.1406448329199</v>
      </c>
    </row>
    <row r="41" spans="2:7" x14ac:dyDescent="0.25">
      <c r="B41" s="170">
        <v>90</v>
      </c>
      <c r="C41" s="170">
        <v>1096.9795877512493</v>
      </c>
      <c r="D41" s="170">
        <v>0</v>
      </c>
      <c r="E41" s="170">
        <v>212.73157747482108</v>
      </c>
      <c r="F41" s="170">
        <v>38.060355187061759</v>
      </c>
      <c r="G41" s="170">
        <v>1347.7715204131321</v>
      </c>
    </row>
    <row r="42" spans="2:7" x14ac:dyDescent="0.25">
      <c r="B42" s="170">
        <v>92.5</v>
      </c>
      <c r="C42" s="170">
        <v>1127.4512429665615</v>
      </c>
      <c r="D42" s="170">
        <v>0</v>
      </c>
      <c r="E42" s="170">
        <v>219.31624716785734</v>
      </c>
      <c r="F42" s="170">
        <v>27.6349058589247</v>
      </c>
      <c r="G42" s="170">
        <v>1374.4023959933436</v>
      </c>
    </row>
    <row r="43" spans="2:7" x14ac:dyDescent="0.25">
      <c r="B43" s="170">
        <v>95</v>
      </c>
      <c r="C43" s="170">
        <v>1157.922898181874</v>
      </c>
      <c r="D43" s="170">
        <v>0</v>
      </c>
      <c r="E43" s="170">
        <v>225.90091686089406</v>
      </c>
      <c r="F43" s="170">
        <v>17.209456530787531</v>
      </c>
      <c r="G43" s="170">
        <v>1401.0332715735556</v>
      </c>
    </row>
    <row r="44" spans="2:7" x14ac:dyDescent="0.25">
      <c r="B44" s="170">
        <v>97.5</v>
      </c>
      <c r="C44" s="170">
        <v>1188.3945533971864</v>
      </c>
      <c r="D44" s="170">
        <v>0</v>
      </c>
      <c r="E44" s="170">
        <v>239.26959375658103</v>
      </c>
      <c r="F44" s="170">
        <v>0</v>
      </c>
      <c r="G44" s="170">
        <v>1427.6641471537675</v>
      </c>
    </row>
    <row r="45" spans="2:7" x14ac:dyDescent="0.25">
      <c r="B45" s="170">
        <v>100</v>
      </c>
      <c r="C45" s="170">
        <v>1218.8662086124987</v>
      </c>
      <c r="D45" s="170">
        <v>0</v>
      </c>
      <c r="E45" s="170">
        <v>235.42881412148046</v>
      </c>
      <c r="F45" s="170">
        <v>0</v>
      </c>
      <c r="G45" s="170">
        <v>1454.2950227339791</v>
      </c>
    </row>
    <row r="46" spans="2:7" x14ac:dyDescent="0.25">
      <c r="B46" s="170">
        <v>102.5</v>
      </c>
      <c r="C46" s="170">
        <v>1249.3378638278111</v>
      </c>
      <c r="D46" s="170">
        <v>0</v>
      </c>
      <c r="E46" s="170">
        <v>223.63934241611776</v>
      </c>
      <c r="F46" s="170">
        <v>0</v>
      </c>
      <c r="G46" s="170">
        <v>1472.9772062439288</v>
      </c>
    </row>
    <row r="47" spans="2:7" x14ac:dyDescent="0.25">
      <c r="B47" s="170">
        <v>105</v>
      </c>
      <c r="C47" s="170">
        <v>1279.8095190431236</v>
      </c>
      <c r="D47" s="170">
        <v>0</v>
      </c>
      <c r="E47" s="170">
        <v>211.81481660981575</v>
      </c>
      <c r="F47" s="170">
        <v>0</v>
      </c>
      <c r="G47" s="170">
        <v>1491.6243356529394</v>
      </c>
    </row>
    <row r="48" spans="2:7" x14ac:dyDescent="0.25">
      <c r="B48" s="170">
        <v>107.5</v>
      </c>
      <c r="C48" s="170">
        <v>1310.2811742584358</v>
      </c>
      <c r="D48" s="170">
        <v>0</v>
      </c>
      <c r="E48" s="170">
        <v>199.99029080351394</v>
      </c>
      <c r="F48" s="170">
        <v>0</v>
      </c>
      <c r="G48" s="170">
        <v>1510.2714650619498</v>
      </c>
    </row>
    <row r="49" spans="2:7" x14ac:dyDescent="0.25">
      <c r="B49" s="170">
        <v>110</v>
      </c>
      <c r="C49" s="170">
        <v>1340.7528294737483</v>
      </c>
      <c r="D49" s="170">
        <v>0</v>
      </c>
      <c r="E49" s="170">
        <v>188.16576499721194</v>
      </c>
      <c r="F49" s="170">
        <v>0</v>
      </c>
      <c r="G49" s="170">
        <v>1528.9185944709602</v>
      </c>
    </row>
    <row r="50" spans="2:7" x14ac:dyDescent="0.25">
      <c r="B50" s="170">
        <v>112.5</v>
      </c>
      <c r="C50" s="170">
        <v>1371.224484689061</v>
      </c>
      <c r="D50" s="170">
        <v>0</v>
      </c>
      <c r="E50" s="170">
        <v>176.3412391909099</v>
      </c>
      <c r="F50" s="170">
        <v>0</v>
      </c>
      <c r="G50" s="170">
        <v>1547.5657238799708</v>
      </c>
    </row>
    <row r="51" spans="2:7" x14ac:dyDescent="0.25">
      <c r="B51" s="170">
        <v>115</v>
      </c>
      <c r="C51" s="170">
        <v>1401.6961399043732</v>
      </c>
      <c r="D51" s="170">
        <v>0</v>
      </c>
      <c r="E51" s="170">
        <v>164.51671338460787</v>
      </c>
      <c r="F51" s="170">
        <v>0</v>
      </c>
      <c r="G51" s="170">
        <v>1558.2082070694096</v>
      </c>
    </row>
    <row r="52" spans="2:7" x14ac:dyDescent="0.25">
      <c r="B52" s="170">
        <v>117.5</v>
      </c>
      <c r="C52" s="170">
        <v>1432.1677951196857</v>
      </c>
      <c r="D52" s="170">
        <v>0</v>
      </c>
      <c r="E52" s="170">
        <v>152.69218757830586</v>
      </c>
      <c r="F52" s="170">
        <v>0</v>
      </c>
      <c r="G52" s="170">
        <v>1572.3608186258209</v>
      </c>
    </row>
    <row r="53" spans="2:7" x14ac:dyDescent="0.25">
      <c r="B53" s="170">
        <v>120</v>
      </c>
      <c r="C53" s="170">
        <v>1462.6394503349982</v>
      </c>
      <c r="D53" s="170">
        <v>0</v>
      </c>
      <c r="E53" s="170">
        <v>140.86766177200383</v>
      </c>
      <c r="F53" s="170">
        <v>0</v>
      </c>
      <c r="G53" s="170">
        <v>1586.5134301822318</v>
      </c>
    </row>
    <row r="54" spans="2:7" x14ac:dyDescent="0.25">
      <c r="B54" s="170">
        <v>122.5</v>
      </c>
      <c r="C54" s="170">
        <v>1493.1111055503106</v>
      </c>
      <c r="D54" s="170">
        <v>0</v>
      </c>
      <c r="E54" s="170">
        <v>129.04313596570182</v>
      </c>
      <c r="F54" s="170">
        <v>0</v>
      </c>
      <c r="G54" s="170">
        <v>1600.6660417386429</v>
      </c>
    </row>
    <row r="55" spans="2:7" x14ac:dyDescent="0.25">
      <c r="B55" s="170">
        <v>125</v>
      </c>
      <c r="C55" s="170">
        <v>1523.5827607656229</v>
      </c>
      <c r="D55" s="170">
        <v>0</v>
      </c>
      <c r="E55" s="170">
        <v>117.21861015940001</v>
      </c>
      <c r="F55" s="170">
        <v>0</v>
      </c>
      <c r="G55" s="170">
        <v>1614.818653295054</v>
      </c>
    </row>
    <row r="56" spans="2:7" x14ac:dyDescent="0.25">
      <c r="B56" s="170">
        <v>127.5</v>
      </c>
      <c r="C56" s="170">
        <v>1554.0544159809353</v>
      </c>
      <c r="D56" s="170">
        <v>0</v>
      </c>
      <c r="E56" s="170">
        <v>105.39408435309799</v>
      </c>
      <c r="F56" s="170">
        <v>0</v>
      </c>
      <c r="G56" s="170">
        <v>1628.9712648514649</v>
      </c>
    </row>
    <row r="57" spans="2:7" x14ac:dyDescent="0.25">
      <c r="B57" s="170">
        <v>130</v>
      </c>
      <c r="C57" s="170">
        <v>1584.5260711962478</v>
      </c>
      <c r="D57" s="170">
        <v>0</v>
      </c>
      <c r="E57" s="170">
        <v>93.569558546795975</v>
      </c>
      <c r="F57" s="170">
        <v>0</v>
      </c>
      <c r="G57" s="170">
        <v>1643.1238764078762</v>
      </c>
    </row>
    <row r="58" spans="2:7" x14ac:dyDescent="0.25">
      <c r="B58" s="170">
        <v>132.5</v>
      </c>
      <c r="C58" s="170">
        <v>1614.9977264115601</v>
      </c>
      <c r="D58" s="170">
        <v>0</v>
      </c>
      <c r="E58" s="170">
        <v>81.745032740494167</v>
      </c>
      <c r="F58" s="170">
        <v>0</v>
      </c>
      <c r="G58" s="170">
        <v>1657.2764879642873</v>
      </c>
    </row>
    <row r="59" spans="2:7" x14ac:dyDescent="0.25">
      <c r="B59" s="170">
        <v>135</v>
      </c>
      <c r="C59" s="170">
        <v>1645.4693816268727</v>
      </c>
      <c r="D59" s="170">
        <v>0</v>
      </c>
      <c r="E59" s="170">
        <v>69.92050693419192</v>
      </c>
      <c r="F59" s="170">
        <v>0</v>
      </c>
      <c r="G59" s="170">
        <v>1671.4290995206984</v>
      </c>
    </row>
    <row r="60" spans="2:7" x14ac:dyDescent="0.25">
      <c r="B60" s="170">
        <v>137.5</v>
      </c>
      <c r="C60" s="170">
        <v>1675.9410368421854</v>
      </c>
      <c r="D60" s="170">
        <v>0</v>
      </c>
      <c r="E60" s="170">
        <v>58.0959811278899</v>
      </c>
      <c r="F60" s="170">
        <v>0</v>
      </c>
      <c r="G60" s="170">
        <v>1685.5817110771095</v>
      </c>
    </row>
    <row r="61" spans="2:7" x14ac:dyDescent="0.25">
      <c r="B61" s="170">
        <v>140</v>
      </c>
      <c r="C61" s="170">
        <v>1706.4126920574979</v>
      </c>
      <c r="D61" s="170">
        <v>0</v>
      </c>
      <c r="E61" s="170">
        <v>46.271455321587879</v>
      </c>
      <c r="F61" s="170">
        <v>0</v>
      </c>
      <c r="G61" s="170">
        <v>1699.7343226335206</v>
      </c>
    </row>
    <row r="62" spans="2:7" x14ac:dyDescent="0.25">
      <c r="B62" s="170">
        <v>142.5</v>
      </c>
      <c r="C62" s="170">
        <v>1736.8843472728104</v>
      </c>
      <c r="D62" s="170">
        <v>0</v>
      </c>
      <c r="E62" s="170">
        <v>34.446929515285852</v>
      </c>
      <c r="F62" s="170">
        <v>0</v>
      </c>
      <c r="G62" s="170">
        <v>1713.8869341899315</v>
      </c>
    </row>
    <row r="63" spans="2:7" x14ac:dyDescent="0.25">
      <c r="B63" s="170">
        <v>145</v>
      </c>
      <c r="C63" s="170">
        <v>1767.3560024881233</v>
      </c>
      <c r="D63" s="170">
        <v>0</v>
      </c>
      <c r="E63" s="170">
        <v>22.622403708983832</v>
      </c>
      <c r="F63" s="170">
        <v>0</v>
      </c>
      <c r="G63" s="170">
        <v>1728.0395457463433</v>
      </c>
    </row>
    <row r="64" spans="2:7" x14ac:dyDescent="0.25">
      <c r="B64" s="170">
        <v>147.5</v>
      </c>
      <c r="C64" s="170">
        <v>1797.8276577034358</v>
      </c>
      <c r="D64" s="170">
        <v>0</v>
      </c>
      <c r="E64" s="170">
        <v>0</v>
      </c>
      <c r="F64" s="170">
        <v>0</v>
      </c>
      <c r="G64" s="170">
        <v>1731.3942794000723</v>
      </c>
    </row>
    <row r="65" spans="2:7" x14ac:dyDescent="0.25">
      <c r="B65" s="170">
        <v>150</v>
      </c>
      <c r="C65" s="170">
        <v>1828.2993129187482</v>
      </c>
      <c r="D65" s="170">
        <v>0</v>
      </c>
      <c r="E65" s="170">
        <v>0</v>
      </c>
      <c r="F65" s="170">
        <v>0</v>
      </c>
      <c r="G65" s="170">
        <v>1757.3714167627854</v>
      </c>
    </row>
    <row r="66" spans="2:7" x14ac:dyDescent="0.25">
      <c r="B66" s="170">
        <v>152.5</v>
      </c>
      <c r="C66" s="170">
        <v>1858.7709681340609</v>
      </c>
      <c r="D66" s="170">
        <v>0</v>
      </c>
      <c r="E66" s="170">
        <v>0</v>
      </c>
      <c r="F66" s="170">
        <v>0</v>
      </c>
      <c r="G66" s="170">
        <v>1783.3485541254986</v>
      </c>
    </row>
    <row r="67" spans="2:7" x14ac:dyDescent="0.25">
      <c r="B67" s="170">
        <v>155</v>
      </c>
      <c r="C67" s="170">
        <v>1889.2426233493734</v>
      </c>
      <c r="D67" s="170">
        <v>0</v>
      </c>
      <c r="E67" s="170">
        <v>0</v>
      </c>
      <c r="F67" s="170">
        <v>0</v>
      </c>
      <c r="G67" s="170">
        <v>1809.3256914882118</v>
      </c>
    </row>
    <row r="68" spans="2:7" x14ac:dyDescent="0.25">
      <c r="B68" s="170">
        <v>157.5</v>
      </c>
      <c r="C68" s="170">
        <v>1919.7142785646861</v>
      </c>
      <c r="D68" s="170">
        <v>0</v>
      </c>
      <c r="E68" s="170">
        <v>0</v>
      </c>
      <c r="F68" s="170">
        <v>0</v>
      </c>
      <c r="G68" s="170">
        <v>1835.3028288509252</v>
      </c>
    </row>
    <row r="69" spans="2:7" x14ac:dyDescent="0.25">
      <c r="B69" s="170">
        <v>160</v>
      </c>
      <c r="C69" s="170">
        <v>1950.1859337799988</v>
      </c>
      <c r="D69" s="170">
        <v>0</v>
      </c>
      <c r="E69" s="170">
        <v>0</v>
      </c>
      <c r="F69" s="170">
        <v>0</v>
      </c>
      <c r="G69" s="170">
        <v>1861.2799662136383</v>
      </c>
    </row>
    <row r="70" spans="2:7" x14ac:dyDescent="0.25">
      <c r="B70" s="170">
        <v>162.5</v>
      </c>
      <c r="C70" s="170">
        <v>1980.6575889953115</v>
      </c>
      <c r="D70" s="170">
        <v>0</v>
      </c>
      <c r="E70" s="170">
        <v>0</v>
      </c>
      <c r="F70" s="170">
        <v>0</v>
      </c>
      <c r="G70" s="170">
        <v>1887.2571035763517</v>
      </c>
    </row>
    <row r="71" spans="2:7" x14ac:dyDescent="0.25">
      <c r="B71" s="170">
        <v>165</v>
      </c>
      <c r="C71" s="170">
        <v>2011.1292442106242</v>
      </c>
      <c r="D71" s="170">
        <v>0</v>
      </c>
      <c r="E71" s="170">
        <v>0</v>
      </c>
      <c r="F71" s="170">
        <v>0</v>
      </c>
      <c r="G71" s="170">
        <v>1913.2342409390649</v>
      </c>
    </row>
    <row r="72" spans="2:7" x14ac:dyDescent="0.25">
      <c r="B72" s="170">
        <v>167.5</v>
      </c>
      <c r="C72" s="170">
        <v>2041.6008994259364</v>
      </c>
      <c r="D72" s="170">
        <v>0</v>
      </c>
      <c r="E72" s="170">
        <v>0</v>
      </c>
      <c r="F72" s="170">
        <v>0</v>
      </c>
      <c r="G72" s="170">
        <v>1939.2113783017778</v>
      </c>
    </row>
    <row r="73" spans="2:7" x14ac:dyDescent="0.25">
      <c r="B73" s="170">
        <v>170</v>
      </c>
      <c r="C73" s="170">
        <v>2072.0725546412491</v>
      </c>
      <c r="D73" s="170">
        <v>0</v>
      </c>
      <c r="E73" s="170">
        <v>0</v>
      </c>
      <c r="F73" s="170">
        <v>0</v>
      </c>
      <c r="G73" s="170">
        <v>1965.188515664491</v>
      </c>
    </row>
    <row r="74" spans="2:7" x14ac:dyDescent="0.25">
      <c r="B74" s="170">
        <v>172.5</v>
      </c>
      <c r="C74" s="170">
        <v>2102.5442098565618</v>
      </c>
      <c r="D74" s="170">
        <v>0</v>
      </c>
      <c r="E74" s="170">
        <v>0</v>
      </c>
      <c r="F74" s="170">
        <v>0</v>
      </c>
      <c r="G74" s="170">
        <v>1991.1656530272044</v>
      </c>
    </row>
    <row r="75" spans="2:7" x14ac:dyDescent="0.25">
      <c r="B75" s="170">
        <v>175</v>
      </c>
      <c r="C75" s="170">
        <v>2133.015865071874</v>
      </c>
      <c r="D75" s="170">
        <v>0</v>
      </c>
      <c r="E75" s="170">
        <v>0</v>
      </c>
      <c r="F75" s="170">
        <v>0</v>
      </c>
      <c r="G75" s="170">
        <v>2017.1427903899173</v>
      </c>
    </row>
    <row r="76" spans="2:7" x14ac:dyDescent="0.25">
      <c r="B76" s="170">
        <v>177.5</v>
      </c>
      <c r="C76" s="170">
        <v>2163.4875202871872</v>
      </c>
      <c r="D76" s="170">
        <v>0</v>
      </c>
      <c r="E76" s="170">
        <v>0</v>
      </c>
      <c r="F76" s="170">
        <v>0</v>
      </c>
      <c r="G76" s="170">
        <v>2043.1199277526309</v>
      </c>
    </row>
    <row r="77" spans="2:7" x14ac:dyDescent="0.25">
      <c r="B77" s="170">
        <v>180</v>
      </c>
      <c r="C77" s="170">
        <v>2193.9591755024994</v>
      </c>
      <c r="D77" s="170">
        <v>0</v>
      </c>
      <c r="E77" s="170">
        <v>0</v>
      </c>
      <c r="F77" s="170">
        <v>0</v>
      </c>
      <c r="G77" s="170">
        <v>2069.0970651153439</v>
      </c>
    </row>
    <row r="78" spans="2:7" x14ac:dyDescent="0.25">
      <c r="B78" s="170">
        <v>182.5</v>
      </c>
      <c r="C78" s="170">
        <v>2224.4308307178121</v>
      </c>
      <c r="D78" s="170">
        <v>0</v>
      </c>
      <c r="E78" s="170">
        <v>0</v>
      </c>
      <c r="F78" s="170">
        <v>0</v>
      </c>
      <c r="G78" s="170">
        <v>2095.074202478057</v>
      </c>
    </row>
    <row r="79" spans="2:7" x14ac:dyDescent="0.25">
      <c r="B79" s="170">
        <v>185</v>
      </c>
      <c r="C79" s="170">
        <v>2254.9024859331248</v>
      </c>
      <c r="D79" s="170">
        <v>0</v>
      </c>
      <c r="E79" s="170">
        <v>0</v>
      </c>
      <c r="F79" s="170">
        <v>0</v>
      </c>
      <c r="G79" s="170">
        <v>2121.0513398407702</v>
      </c>
    </row>
    <row r="80" spans="2:7" x14ac:dyDescent="0.25">
      <c r="B80" s="170">
        <v>187.5</v>
      </c>
      <c r="C80" s="170">
        <v>2285.374141148437</v>
      </c>
      <c r="D80" s="170">
        <v>0</v>
      </c>
      <c r="E80" s="170">
        <v>0</v>
      </c>
      <c r="F80" s="170">
        <v>0</v>
      </c>
      <c r="G80" s="170">
        <v>2147.0284772034834</v>
      </c>
    </row>
    <row r="81" spans="2:7" x14ac:dyDescent="0.25">
      <c r="B81" s="170">
        <v>190</v>
      </c>
      <c r="C81" s="170">
        <v>2315.8457963637497</v>
      </c>
      <c r="D81" s="170">
        <v>0</v>
      </c>
      <c r="E81" s="170">
        <v>0</v>
      </c>
      <c r="F81" s="170">
        <v>0</v>
      </c>
      <c r="G81" s="170">
        <v>2173.0056145661965</v>
      </c>
    </row>
    <row r="82" spans="2:7" x14ac:dyDescent="0.25">
      <c r="B82" s="170">
        <v>192.5</v>
      </c>
      <c r="C82" s="170">
        <v>2346.3174515790624</v>
      </c>
      <c r="D82" s="170">
        <v>0</v>
      </c>
      <c r="E82" s="170">
        <v>0</v>
      </c>
      <c r="F82" s="170">
        <v>0</v>
      </c>
      <c r="G82" s="170">
        <v>2195.0284748980271</v>
      </c>
    </row>
    <row r="83" spans="2:7" x14ac:dyDescent="0.25">
      <c r="B83" s="170">
        <v>195</v>
      </c>
      <c r="C83" s="170">
        <v>2376.7891067943751</v>
      </c>
      <c r="D83" s="170">
        <v>0</v>
      </c>
      <c r="E83" s="170">
        <v>0</v>
      </c>
      <c r="F83" s="170">
        <v>0</v>
      </c>
      <c r="G83" s="170">
        <v>2217.0610416715945</v>
      </c>
    </row>
    <row r="84" spans="2:7" x14ac:dyDescent="0.25">
      <c r="B84" s="170">
        <v>197.5</v>
      </c>
      <c r="C84" s="170">
        <v>2407.2607620096878</v>
      </c>
      <c r="D84" s="170">
        <v>0</v>
      </c>
      <c r="E84" s="170">
        <v>0</v>
      </c>
      <c r="F84" s="170">
        <v>0</v>
      </c>
      <c r="G84" s="170">
        <v>2239.0936084451619</v>
      </c>
    </row>
    <row r="85" spans="2:7" x14ac:dyDescent="0.25">
      <c r="B85" s="170">
        <v>200</v>
      </c>
      <c r="C85" s="170">
        <v>2437.7324172250001</v>
      </c>
      <c r="D85" s="170">
        <v>0</v>
      </c>
      <c r="E85" s="170">
        <v>0</v>
      </c>
      <c r="F85" s="170">
        <v>0</v>
      </c>
      <c r="G85" s="170">
        <v>2261.1261752187293</v>
      </c>
    </row>
    <row r="87" spans="2:7" ht="15" customHeight="1" x14ac:dyDescent="0.25">
      <c r="B87" s="419" t="s">
        <v>381</v>
      </c>
      <c r="C87" s="419"/>
      <c r="D87" s="419"/>
      <c r="E87" s="419"/>
      <c r="F87" s="419"/>
      <c r="G87" s="419"/>
    </row>
    <row r="88" spans="2:7" x14ac:dyDescent="0.25">
      <c r="B88" s="419"/>
      <c r="C88" s="419"/>
      <c r="D88" s="419"/>
      <c r="E88" s="419"/>
      <c r="F88" s="419"/>
      <c r="G88" s="419"/>
    </row>
    <row r="89" spans="2:7" x14ac:dyDescent="0.25">
      <c r="B89" s="419"/>
      <c r="C89" s="419"/>
      <c r="D89" s="419"/>
      <c r="E89" s="419"/>
      <c r="F89" s="419"/>
      <c r="G89" s="419"/>
    </row>
    <row r="90" spans="2:7" x14ac:dyDescent="0.25">
      <c r="B90" s="419"/>
      <c r="C90" s="419"/>
      <c r="D90" s="419"/>
      <c r="E90" s="419"/>
      <c r="F90" s="419"/>
      <c r="G90" s="419"/>
    </row>
    <row r="91" spans="2:7" x14ac:dyDescent="0.25">
      <c r="B91" s="419"/>
      <c r="C91" s="419"/>
      <c r="D91" s="419"/>
      <c r="E91" s="419"/>
      <c r="F91" s="419"/>
      <c r="G91" s="419"/>
    </row>
    <row r="92" spans="2:7" x14ac:dyDescent="0.25">
      <c r="B92" s="419"/>
      <c r="C92" s="419"/>
      <c r="D92" s="419"/>
      <c r="E92" s="419"/>
      <c r="F92" s="419"/>
      <c r="G92" s="419"/>
    </row>
  </sheetData>
  <mergeCells count="2">
    <mergeCell ref="B1:G2"/>
    <mergeCell ref="B87:G92"/>
  </mergeCells>
  <pageMargins left="0.7" right="0.7" top="0.75" bottom="0.75" header="0.3" footer="0.3"/>
  <pageSetup paperSize="9" orientation="portrait" verticalDpi="30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19"/>
  <sheetViews>
    <sheetView workbookViewId="0">
      <selection activeCell="E22" sqref="E22"/>
    </sheetView>
  </sheetViews>
  <sheetFormatPr baseColWidth="10" defaultRowHeight="15" x14ac:dyDescent="0.25"/>
  <sheetData>
    <row r="2" spans="2:6" ht="30.75" customHeight="1" x14ac:dyDescent="0.25">
      <c r="B2" s="361" t="s">
        <v>392</v>
      </c>
      <c r="C2" s="361"/>
      <c r="D2" s="361"/>
      <c r="E2" s="361"/>
      <c r="F2" s="361"/>
    </row>
    <row r="3" spans="2:6" x14ac:dyDescent="0.25">
      <c r="B3" s="2"/>
    </row>
    <row r="4" spans="2:6" x14ac:dyDescent="0.25">
      <c r="B4" s="2"/>
    </row>
    <row r="5" spans="2:6" x14ac:dyDescent="0.25">
      <c r="B5" s="173"/>
    </row>
    <row r="6" spans="2:6" x14ac:dyDescent="0.25">
      <c r="B6" s="174"/>
    </row>
    <row r="7" spans="2:6" x14ac:dyDescent="0.25">
      <c r="B7" s="173"/>
    </row>
    <row r="8" spans="2:6" x14ac:dyDescent="0.25">
      <c r="B8" s="174"/>
    </row>
    <row r="9" spans="2:6" x14ac:dyDescent="0.25">
      <c r="B9" s="173"/>
    </row>
    <row r="17" spans="2:6" ht="72.75" customHeight="1" x14ac:dyDescent="0.25">
      <c r="B17" s="420" t="s">
        <v>391</v>
      </c>
      <c r="C17" s="420"/>
      <c r="D17" s="420"/>
      <c r="E17" s="420"/>
      <c r="F17" s="420"/>
    </row>
    <row r="18" spans="2:6" ht="24" customHeight="1" x14ac:dyDescent="0.25">
      <c r="B18" s="420" t="s">
        <v>390</v>
      </c>
      <c r="C18" s="420"/>
      <c r="D18" s="420"/>
      <c r="E18" s="420"/>
      <c r="F18" s="420"/>
    </row>
    <row r="19" spans="2:6" x14ac:dyDescent="0.25">
      <c r="B19" s="420" t="s">
        <v>389</v>
      </c>
      <c r="C19" s="420"/>
      <c r="D19" s="420"/>
      <c r="E19" s="420"/>
      <c r="F19" s="420"/>
    </row>
  </sheetData>
  <mergeCells count="4">
    <mergeCell ref="B2:F2"/>
    <mergeCell ref="B17:F17"/>
    <mergeCell ref="B18:F18"/>
    <mergeCell ref="B19:F19"/>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5"/>
  <sheetViews>
    <sheetView showGridLines="0" workbookViewId="0">
      <selection activeCell="B24" sqref="B24"/>
    </sheetView>
  </sheetViews>
  <sheetFormatPr baseColWidth="10" defaultRowHeight="15" x14ac:dyDescent="0.25"/>
  <cols>
    <col min="1" max="1" width="11.42578125" style="6"/>
    <col min="2" max="2" width="52.5703125" style="6" customWidth="1"/>
    <col min="3" max="4" width="11.42578125" style="6"/>
    <col min="5" max="5" width="12.42578125" style="6" bestFit="1" customWidth="1"/>
    <col min="6" max="16384" width="11.42578125" style="6"/>
  </cols>
  <sheetData>
    <row r="1" spans="2:5" x14ac:dyDescent="0.25">
      <c r="B1" s="140" t="s">
        <v>347</v>
      </c>
    </row>
    <row r="3" spans="2:5" x14ac:dyDescent="0.25">
      <c r="B3" s="141"/>
      <c r="C3" s="142">
        <v>2018</v>
      </c>
      <c r="D3" s="142">
        <v>2019</v>
      </c>
      <c r="E3" s="142" t="s">
        <v>348</v>
      </c>
    </row>
    <row r="4" spans="2:5" ht="30" x14ac:dyDescent="0.25">
      <c r="B4" s="143" t="s">
        <v>349</v>
      </c>
      <c r="C4" s="144">
        <f>SUM(C5:C8)</f>
        <v>12339306.671</v>
      </c>
      <c r="D4" s="144">
        <f>SUM(D5:D8)</f>
        <v>12456879.729</v>
      </c>
      <c r="E4" s="145">
        <f>+D4/$D$17</f>
        <v>0.83012495787979201</v>
      </c>
    </row>
    <row r="5" spans="2:5" x14ac:dyDescent="0.25">
      <c r="B5" s="146" t="s">
        <v>350</v>
      </c>
      <c r="C5" s="147">
        <v>11229683.988068813</v>
      </c>
      <c r="D5" s="147">
        <v>11265668.247579999</v>
      </c>
      <c r="E5" s="148">
        <f t="shared" ref="E5:E17" si="0">+D5/$D$17</f>
        <v>0.75074276889247926</v>
      </c>
    </row>
    <row r="6" spans="2:5" x14ac:dyDescent="0.25">
      <c r="B6" s="146" t="s">
        <v>368</v>
      </c>
      <c r="C6" s="147">
        <v>55316.011931186003</v>
      </c>
      <c r="D6" s="147">
        <v>50331.752419999997</v>
      </c>
      <c r="E6" s="148">
        <f t="shared" si="0"/>
        <v>3.3541018912143514E-3</v>
      </c>
    </row>
    <row r="7" spans="2:5" x14ac:dyDescent="0.25">
      <c r="B7" s="146" t="s">
        <v>351</v>
      </c>
      <c r="C7" s="147">
        <v>413000</v>
      </c>
      <c r="D7" s="147">
        <v>416000</v>
      </c>
      <c r="E7" s="148">
        <f t="shared" si="0"/>
        <v>2.7722189664723982E-2</v>
      </c>
    </row>
    <row r="8" spans="2:5" x14ac:dyDescent="0.25">
      <c r="B8" s="149" t="s">
        <v>369</v>
      </c>
      <c r="C8" s="150">
        <v>641306.67099999997</v>
      </c>
      <c r="D8" s="150">
        <v>724879.72900000005</v>
      </c>
      <c r="E8" s="151">
        <f t="shared" si="0"/>
        <v>4.8305897431374333E-2</v>
      </c>
    </row>
    <row r="9" spans="2:5" x14ac:dyDescent="0.25">
      <c r="B9" s="143" t="s">
        <v>352</v>
      </c>
      <c r="C9" s="144">
        <f>SUM(C10:C13)</f>
        <v>2137661.9583876091</v>
      </c>
      <c r="D9" s="144">
        <f>SUM(D10:D13)</f>
        <v>2284240.3691618768</v>
      </c>
      <c r="E9" s="145">
        <f t="shared" si="0"/>
        <v>0.15222150181183816</v>
      </c>
    </row>
    <row r="10" spans="2:5" x14ac:dyDescent="0.25">
      <c r="B10" s="152" t="s">
        <v>353</v>
      </c>
      <c r="C10" s="153">
        <v>972031.95768924605</v>
      </c>
      <c r="D10" s="153">
        <v>996754.32400000002</v>
      </c>
      <c r="E10" s="154">
        <f t="shared" si="0"/>
        <v>6.6423587545821491E-2</v>
      </c>
    </row>
    <row r="11" spans="2:5" x14ac:dyDescent="0.25">
      <c r="B11" s="152" t="s">
        <v>354</v>
      </c>
      <c r="C11" s="153">
        <v>48028.273999999998</v>
      </c>
      <c r="D11" s="153">
        <v>76634.016999999993</v>
      </c>
      <c r="E11" s="154">
        <f t="shared" si="0"/>
        <v>5.1068816202973115E-3</v>
      </c>
    </row>
    <row r="12" spans="2:5" ht="30" x14ac:dyDescent="0.25">
      <c r="B12" s="152" t="s">
        <v>355</v>
      </c>
      <c r="C12" s="153">
        <v>513896.61493161798</v>
      </c>
      <c r="D12" s="153">
        <v>438151.06335186388</v>
      </c>
      <c r="E12" s="154">
        <f t="shared" si="0"/>
        <v>2.9198333846252075E-2</v>
      </c>
    </row>
    <row r="13" spans="2:5" x14ac:dyDescent="0.25">
      <c r="B13" s="155" t="s">
        <v>356</v>
      </c>
      <c r="C13" s="156">
        <v>603705.11176674499</v>
      </c>
      <c r="D13" s="156">
        <v>772700.96481001307</v>
      </c>
      <c r="E13" s="157">
        <f t="shared" si="0"/>
        <v>5.1492698799467287E-2</v>
      </c>
    </row>
    <row r="14" spans="2:5" x14ac:dyDescent="0.25">
      <c r="B14" s="143" t="s">
        <v>357</v>
      </c>
      <c r="C14" s="144">
        <f>SUM(C15:C16)</f>
        <v>281712.2002942682</v>
      </c>
      <c r="D14" s="144">
        <f>SUM(D15:D16)</f>
        <v>264909.54924916464</v>
      </c>
      <c r="E14" s="145">
        <f t="shared" si="0"/>
        <v>1.7653540308369905E-2</v>
      </c>
    </row>
    <row r="15" spans="2:5" x14ac:dyDescent="0.25">
      <c r="B15" s="152" t="s">
        <v>358</v>
      </c>
      <c r="C15" s="153">
        <v>88876.775294268155</v>
      </c>
      <c r="D15" s="153">
        <v>91158.320249164637</v>
      </c>
      <c r="E15" s="154">
        <f t="shared" si="0"/>
        <v>6.0747794314062274E-3</v>
      </c>
    </row>
    <row r="16" spans="2:5" x14ac:dyDescent="0.25">
      <c r="B16" s="155" t="s">
        <v>359</v>
      </c>
      <c r="C16" s="156">
        <v>192835.42500000002</v>
      </c>
      <c r="D16" s="156">
        <v>173751.22899999999</v>
      </c>
      <c r="E16" s="157">
        <f t="shared" si="0"/>
        <v>1.1578760876963676E-2</v>
      </c>
    </row>
    <row r="17" spans="2:5" x14ac:dyDescent="0.25">
      <c r="B17" s="109" t="s">
        <v>360</v>
      </c>
      <c r="C17" s="158">
        <f>+C4+C9+C14</f>
        <v>14758680.829681877</v>
      </c>
      <c r="D17" s="158">
        <f>+D4+D9+D14</f>
        <v>15006029.647411041</v>
      </c>
      <c r="E17" s="159">
        <f t="shared" si="0"/>
        <v>1</v>
      </c>
    </row>
    <row r="18" spans="2:5" x14ac:dyDescent="0.25">
      <c r="B18" s="7" t="s">
        <v>361</v>
      </c>
      <c r="C18" s="160">
        <v>6550.116874134078</v>
      </c>
      <c r="D18" s="160">
        <v>6543.0974193988932</v>
      </c>
      <c r="E18" s="161"/>
    </row>
    <row r="19" spans="2:5" x14ac:dyDescent="0.25">
      <c r="B19" s="7" t="s">
        <v>362</v>
      </c>
      <c r="C19" s="160">
        <v>1134.7424971401927</v>
      </c>
      <c r="D19" s="160">
        <v>1199.8195045549878</v>
      </c>
      <c r="E19" s="161"/>
    </row>
    <row r="20" spans="2:5" x14ac:dyDescent="0.25">
      <c r="B20" s="7" t="s">
        <v>363</v>
      </c>
      <c r="C20" s="160">
        <v>149.54226246225414</v>
      </c>
      <c r="D20" s="160">
        <v>139.14632121165062</v>
      </c>
      <c r="E20" s="161"/>
    </row>
    <row r="21" spans="2:5" x14ac:dyDescent="0.25">
      <c r="B21" s="7" t="s">
        <v>364</v>
      </c>
      <c r="C21" s="160">
        <v>7834.4016337365247</v>
      </c>
      <c r="D21" s="160">
        <v>7882.063245165531</v>
      </c>
      <c r="E21" s="161"/>
    </row>
    <row r="22" spans="2:5" ht="62.25" customHeight="1" x14ac:dyDescent="0.25">
      <c r="B22" s="304" t="s">
        <v>365</v>
      </c>
      <c r="C22" s="304"/>
      <c r="D22" s="304"/>
      <c r="E22" s="304"/>
    </row>
    <row r="23" spans="2:5" ht="32.25" customHeight="1" x14ac:dyDescent="0.25">
      <c r="B23" s="304" t="s">
        <v>367</v>
      </c>
      <c r="C23" s="304"/>
      <c r="D23" s="304"/>
      <c r="E23" s="304"/>
    </row>
    <row r="25" spans="2:5" x14ac:dyDescent="0.25">
      <c r="B25" s="304" t="s">
        <v>366</v>
      </c>
      <c r="C25" s="304"/>
      <c r="D25" s="304"/>
      <c r="E25" s="304"/>
    </row>
  </sheetData>
  <mergeCells count="3">
    <mergeCell ref="B22:E22"/>
    <mergeCell ref="B23:E23"/>
    <mergeCell ref="B25:E25"/>
  </mergeCell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21"/>
  <sheetViews>
    <sheetView workbookViewId="0">
      <selection activeCell="A2" sqref="A2"/>
    </sheetView>
  </sheetViews>
  <sheetFormatPr baseColWidth="10" defaultRowHeight="15" x14ac:dyDescent="0.25"/>
  <sheetData>
    <row r="2" spans="2:7" x14ac:dyDescent="0.25">
      <c r="B2" s="324" t="s">
        <v>399</v>
      </c>
      <c r="C2" s="324"/>
      <c r="D2" s="324"/>
      <c r="E2" s="324"/>
      <c r="F2" s="324"/>
      <c r="G2" s="324"/>
    </row>
    <row r="16" spans="2:7" x14ac:dyDescent="0.25">
      <c r="B16" s="360" t="s">
        <v>398</v>
      </c>
      <c r="C16" s="360"/>
      <c r="D16" s="360"/>
      <c r="E16" s="360"/>
      <c r="F16" s="360"/>
      <c r="G16" s="360"/>
    </row>
    <row r="17" spans="2:7" x14ac:dyDescent="0.25">
      <c r="B17" s="360" t="s">
        <v>397</v>
      </c>
      <c r="C17" s="360"/>
      <c r="D17" s="360"/>
      <c r="E17" s="360"/>
      <c r="F17" s="360"/>
      <c r="G17" s="360"/>
    </row>
    <row r="18" spans="2:7" x14ac:dyDescent="0.25">
      <c r="B18" s="360" t="s">
        <v>396</v>
      </c>
      <c r="C18" s="360"/>
      <c r="D18" s="360"/>
      <c r="E18" s="360"/>
      <c r="F18" s="360"/>
      <c r="G18" s="360"/>
    </row>
    <row r="19" spans="2:7" x14ac:dyDescent="0.25">
      <c r="B19" s="360" t="s">
        <v>395</v>
      </c>
      <c r="C19" s="360"/>
      <c r="D19" s="360"/>
      <c r="E19" s="360"/>
      <c r="F19" s="360"/>
      <c r="G19" s="360"/>
    </row>
    <row r="20" spans="2:7" x14ac:dyDescent="0.25">
      <c r="B20" s="360" t="s">
        <v>394</v>
      </c>
      <c r="C20" s="360"/>
      <c r="D20" s="360"/>
      <c r="E20" s="360"/>
      <c r="F20" s="360"/>
      <c r="G20" s="360"/>
    </row>
    <row r="21" spans="2:7" x14ac:dyDescent="0.25">
      <c r="B21" s="360" t="s">
        <v>393</v>
      </c>
      <c r="C21" s="360"/>
      <c r="D21" s="360"/>
      <c r="E21" s="360"/>
      <c r="F21" s="360"/>
      <c r="G21" s="360"/>
    </row>
  </sheetData>
  <mergeCells count="7">
    <mergeCell ref="B20:G20"/>
    <mergeCell ref="B21:G21"/>
    <mergeCell ref="B2:G2"/>
    <mergeCell ref="B16:G16"/>
    <mergeCell ref="B17:G17"/>
    <mergeCell ref="B18:G18"/>
    <mergeCell ref="B19:G19"/>
  </mergeCells>
  <pageMargins left="0.7" right="0.7" top="0.75" bottom="0.75" header="0.3" footer="0.3"/>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K20"/>
  <sheetViews>
    <sheetView workbookViewId="0">
      <selection activeCell="C3" sqref="C3"/>
    </sheetView>
  </sheetViews>
  <sheetFormatPr baseColWidth="10" defaultRowHeight="15" x14ac:dyDescent="0.25"/>
  <cols>
    <col min="3" max="3" width="47" customWidth="1"/>
  </cols>
  <sheetData>
    <row r="2" spans="3:11" x14ac:dyDescent="0.25">
      <c r="C2" s="324" t="s">
        <v>412</v>
      </c>
      <c r="D2" s="324"/>
      <c r="E2" s="324"/>
      <c r="F2" s="324"/>
      <c r="G2" s="324"/>
      <c r="H2" s="324"/>
      <c r="I2" s="324"/>
      <c r="J2" s="324"/>
    </row>
    <row r="4" spans="3:11" x14ac:dyDescent="0.25">
      <c r="C4" s="182"/>
      <c r="D4" s="181" t="s">
        <v>411</v>
      </c>
      <c r="E4" s="181" t="s">
        <v>410</v>
      </c>
      <c r="F4" s="181" t="s">
        <v>409</v>
      </c>
      <c r="G4" s="181" t="s">
        <v>408</v>
      </c>
      <c r="H4" s="181" t="s">
        <v>407</v>
      </c>
      <c r="I4" s="181" t="s">
        <v>406</v>
      </c>
      <c r="J4" s="181" t="s">
        <v>405</v>
      </c>
    </row>
    <row r="5" spans="3:11" x14ac:dyDescent="0.25">
      <c r="C5" s="180" t="s">
        <v>134</v>
      </c>
      <c r="D5" s="179">
        <v>81.014325046885602</v>
      </c>
      <c r="E5" s="179">
        <v>50.644427596664144</v>
      </c>
      <c r="F5" s="179">
        <v>43.48988468137744</v>
      </c>
      <c r="G5" s="179">
        <v>40.533099237859624</v>
      </c>
      <c r="H5" s="179">
        <v>38.358405490602934</v>
      </c>
      <c r="I5" s="179">
        <v>36.147799369538326</v>
      </c>
      <c r="J5" s="179">
        <v>33.889310083396509</v>
      </c>
    </row>
    <row r="6" spans="3:11" x14ac:dyDescent="0.25">
      <c r="C6" s="180" t="s">
        <v>404</v>
      </c>
      <c r="D6" s="179">
        <v>18.985674953114401</v>
      </c>
      <c r="E6" s="179">
        <v>9.7442240932125621</v>
      </c>
      <c r="F6" s="179">
        <v>8.3236901959219498</v>
      </c>
      <c r="G6" s="179">
        <v>8.004469095407206</v>
      </c>
      <c r="H6" s="179">
        <v>8.1002354255616282</v>
      </c>
      <c r="I6" s="179">
        <v>8.0164398866765083</v>
      </c>
      <c r="J6" s="179">
        <v>8.2518654483061322</v>
      </c>
    </row>
    <row r="7" spans="3:11" x14ac:dyDescent="0.25">
      <c r="C7" s="180" t="s">
        <v>403</v>
      </c>
      <c r="D7" s="179">
        <v>0</v>
      </c>
      <c r="E7" s="179">
        <v>11.583735684928774</v>
      </c>
      <c r="F7" s="179">
        <v>11.196680100554648</v>
      </c>
      <c r="G7" s="179">
        <v>10.75376082359044</v>
      </c>
      <c r="H7" s="179">
        <v>10.861497945014166</v>
      </c>
      <c r="I7" s="179">
        <v>13.570887035633056</v>
      </c>
      <c r="J7" s="179">
        <v>16.974582019871516</v>
      </c>
    </row>
    <row r="8" spans="3:11" x14ac:dyDescent="0.25">
      <c r="C8" s="180" t="s">
        <v>402</v>
      </c>
      <c r="D8" s="179">
        <v>0</v>
      </c>
      <c r="E8" s="179">
        <v>10.717848449782531</v>
      </c>
      <c r="F8" s="179">
        <v>15.159012010693907</v>
      </c>
      <c r="G8" s="179">
        <v>17.034435976218028</v>
      </c>
      <c r="H8" s="179">
        <v>18.554726467419496</v>
      </c>
      <c r="I8" s="179">
        <v>18.630541478791748</v>
      </c>
      <c r="J8" s="179">
        <v>16.994533338653685</v>
      </c>
    </row>
    <row r="9" spans="3:11" x14ac:dyDescent="0.25">
      <c r="C9" s="180" t="s">
        <v>401</v>
      </c>
      <c r="D9" s="179">
        <v>0</v>
      </c>
      <c r="E9" s="179">
        <v>17.309764175411996</v>
      </c>
      <c r="F9" s="179">
        <v>21.830733011452057</v>
      </c>
      <c r="G9" s="179">
        <v>23.674234866924703</v>
      </c>
      <c r="H9" s="179">
        <v>24.125134671401778</v>
      </c>
      <c r="I9" s="179">
        <v>23.634332229360361</v>
      </c>
      <c r="J9" s="179">
        <v>23.889709109772156</v>
      </c>
    </row>
    <row r="10" spans="3:11" x14ac:dyDescent="0.25">
      <c r="C10" s="178"/>
    </row>
    <row r="11" spans="3:11" x14ac:dyDescent="0.25">
      <c r="C11" s="319" t="s">
        <v>400</v>
      </c>
      <c r="D11" s="319"/>
      <c r="E11" s="319"/>
      <c r="F11" s="319"/>
      <c r="G11" s="319"/>
      <c r="H11" s="319"/>
      <c r="I11" s="319"/>
      <c r="J11" s="319"/>
    </row>
    <row r="12" spans="3:11" x14ac:dyDescent="0.25">
      <c r="C12" s="178"/>
    </row>
    <row r="13" spans="3:11" x14ac:dyDescent="0.25">
      <c r="C13" s="178"/>
    </row>
    <row r="14" spans="3:11" x14ac:dyDescent="0.25">
      <c r="K14" s="175"/>
    </row>
    <row r="15" spans="3:11" x14ac:dyDescent="0.25">
      <c r="K15" s="175"/>
    </row>
    <row r="16" spans="3:11" x14ac:dyDescent="0.25">
      <c r="K16" s="175"/>
    </row>
    <row r="17" spans="11:11" x14ac:dyDescent="0.25">
      <c r="K17" s="175"/>
    </row>
    <row r="18" spans="11:11" x14ac:dyDescent="0.25">
      <c r="K18" s="177"/>
    </row>
    <row r="19" spans="11:11" x14ac:dyDescent="0.25">
      <c r="K19" s="176"/>
    </row>
    <row r="20" spans="11:11" x14ac:dyDescent="0.25">
      <c r="K20" s="175"/>
    </row>
  </sheetData>
  <mergeCells count="2">
    <mergeCell ref="C11:J11"/>
    <mergeCell ref="C2:J2"/>
  </mergeCells>
  <pageMargins left="0.7" right="0.7" top="0.75" bottom="0.75" header="0.3" footer="0.3"/>
  <pageSetup paperSize="9" orientation="portrait"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7"/>
  <sheetViews>
    <sheetView workbookViewId="0">
      <selection activeCell="D9" sqref="D9"/>
    </sheetView>
  </sheetViews>
  <sheetFormatPr baseColWidth="10" defaultRowHeight="15" x14ac:dyDescent="0.25"/>
  <sheetData>
    <row r="2" spans="2:8" x14ac:dyDescent="0.25">
      <c r="B2" s="324" t="s">
        <v>417</v>
      </c>
      <c r="C2" s="324"/>
      <c r="D2" s="324"/>
      <c r="E2" s="324"/>
      <c r="F2" s="324"/>
      <c r="G2" s="324"/>
      <c r="H2" s="324"/>
    </row>
    <row r="4" spans="2:8" ht="36" x14ac:dyDescent="0.25">
      <c r="B4" s="184" t="s">
        <v>416</v>
      </c>
      <c r="C4" s="184" t="s">
        <v>148</v>
      </c>
      <c r="D4" s="184" t="s">
        <v>415</v>
      </c>
      <c r="E4" s="184" t="s">
        <v>150</v>
      </c>
      <c r="F4" s="184" t="s">
        <v>414</v>
      </c>
      <c r="G4" s="184" t="s">
        <v>152</v>
      </c>
      <c r="H4" s="184" t="s">
        <v>153</v>
      </c>
    </row>
    <row r="5" spans="2:8" x14ac:dyDescent="0.25">
      <c r="B5" s="183">
        <v>0.41</v>
      </c>
      <c r="C5" s="183">
        <v>0.47</v>
      </c>
      <c r="D5" s="183">
        <v>0.45</v>
      </c>
      <c r="E5" s="183">
        <v>0.4</v>
      </c>
      <c r="F5" s="183">
        <v>0.4</v>
      </c>
      <c r="G5" s="183">
        <v>0.4</v>
      </c>
      <c r="H5" s="183">
        <v>0.37</v>
      </c>
    </row>
    <row r="7" spans="2:8" x14ac:dyDescent="0.25">
      <c r="B7" s="319" t="s">
        <v>413</v>
      </c>
      <c r="C7" s="319"/>
      <c r="D7" s="319"/>
      <c r="E7" s="319"/>
      <c r="F7" s="319"/>
      <c r="G7" s="319"/>
      <c r="H7" s="319"/>
    </row>
  </sheetData>
  <mergeCells count="2">
    <mergeCell ref="B7:H7"/>
    <mergeCell ref="B2:H2"/>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0"/>
  <sheetViews>
    <sheetView workbookViewId="0"/>
  </sheetViews>
  <sheetFormatPr baseColWidth="10" defaultRowHeight="15" x14ac:dyDescent="0.25"/>
  <cols>
    <col min="2" max="2" width="23" customWidth="1"/>
    <col min="4" max="4" width="22.85546875" customWidth="1"/>
  </cols>
  <sheetData>
    <row r="2" spans="2:5" x14ac:dyDescent="0.25">
      <c r="B2" s="324" t="s">
        <v>435</v>
      </c>
      <c r="C2" s="324"/>
      <c r="D2" s="324"/>
      <c r="E2" s="324"/>
    </row>
    <row r="4" spans="2:5" x14ac:dyDescent="0.25">
      <c r="B4" s="421" t="s">
        <v>434</v>
      </c>
      <c r="C4" s="421"/>
      <c r="D4" s="421" t="s">
        <v>433</v>
      </c>
      <c r="E4" s="421"/>
    </row>
    <row r="5" spans="2:5" x14ac:dyDescent="0.25">
      <c r="B5" s="192" t="s">
        <v>432</v>
      </c>
      <c r="C5" s="193" t="s">
        <v>431</v>
      </c>
      <c r="D5" s="192" t="s">
        <v>430</v>
      </c>
      <c r="E5" s="191" t="s">
        <v>429</v>
      </c>
    </row>
    <row r="6" spans="2:5" x14ac:dyDescent="0.25">
      <c r="B6" s="189" t="s">
        <v>428</v>
      </c>
      <c r="C6" s="190" t="s">
        <v>427</v>
      </c>
      <c r="D6" s="189" t="s">
        <v>426</v>
      </c>
      <c r="E6" s="188" t="s">
        <v>425</v>
      </c>
    </row>
    <row r="7" spans="2:5" x14ac:dyDescent="0.25">
      <c r="B7" s="189" t="s">
        <v>424</v>
      </c>
      <c r="C7" s="190" t="s">
        <v>423</v>
      </c>
      <c r="D7" s="189" t="s">
        <v>422</v>
      </c>
      <c r="E7" s="188" t="s">
        <v>421</v>
      </c>
    </row>
    <row r="8" spans="2:5" x14ac:dyDescent="0.25">
      <c r="B8" s="186" t="s">
        <v>420</v>
      </c>
      <c r="C8" s="187" t="s">
        <v>419</v>
      </c>
      <c r="D8" s="186"/>
      <c r="E8" s="185"/>
    </row>
    <row r="10" spans="2:5" x14ac:dyDescent="0.25">
      <c r="B10" s="319" t="s">
        <v>418</v>
      </c>
      <c r="C10" s="319"/>
      <c r="D10" s="319"/>
      <c r="E10" s="319"/>
    </row>
  </sheetData>
  <mergeCells count="4">
    <mergeCell ref="B4:C4"/>
    <mergeCell ref="D4:E4"/>
    <mergeCell ref="B2:E2"/>
    <mergeCell ref="B10:E10"/>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9"/>
  <sheetViews>
    <sheetView workbookViewId="0"/>
  </sheetViews>
  <sheetFormatPr baseColWidth="10" defaultRowHeight="15" x14ac:dyDescent="0.25"/>
  <cols>
    <col min="2" max="2" width="22.85546875" customWidth="1"/>
    <col min="4" max="4" width="23" customWidth="1"/>
  </cols>
  <sheetData>
    <row r="2" spans="2:5" ht="30" customHeight="1" x14ac:dyDescent="0.25">
      <c r="B2" s="361" t="s">
        <v>443</v>
      </c>
      <c r="C2" s="361"/>
      <c r="D2" s="361"/>
      <c r="E2" s="361"/>
    </row>
    <row r="4" spans="2:5" x14ac:dyDescent="0.25">
      <c r="B4" s="422" t="s">
        <v>434</v>
      </c>
      <c r="C4" s="423"/>
      <c r="D4" s="422" t="s">
        <v>433</v>
      </c>
      <c r="E4" s="423"/>
    </row>
    <row r="5" spans="2:5" x14ac:dyDescent="0.25">
      <c r="B5" s="189" t="s">
        <v>442</v>
      </c>
      <c r="C5" s="188" t="s">
        <v>437</v>
      </c>
      <c r="D5" s="189" t="s">
        <v>441</v>
      </c>
      <c r="E5" s="188" t="s">
        <v>440</v>
      </c>
    </row>
    <row r="6" spans="2:5" x14ac:dyDescent="0.25">
      <c r="B6" s="189" t="s">
        <v>428</v>
      </c>
      <c r="C6" s="188" t="s">
        <v>439</v>
      </c>
      <c r="D6" s="189" t="s">
        <v>438</v>
      </c>
      <c r="E6" s="188" t="s">
        <v>421</v>
      </c>
    </row>
    <row r="7" spans="2:5" x14ac:dyDescent="0.25">
      <c r="B7" s="186" t="s">
        <v>420</v>
      </c>
      <c r="C7" s="194" t="s">
        <v>437</v>
      </c>
      <c r="D7" s="186" t="s">
        <v>38</v>
      </c>
      <c r="E7" s="194" t="s">
        <v>436</v>
      </c>
    </row>
    <row r="9" spans="2:5" x14ac:dyDescent="0.25">
      <c r="B9" s="319" t="s">
        <v>418</v>
      </c>
      <c r="C9" s="319"/>
      <c r="D9" s="319"/>
      <c r="E9" s="319"/>
    </row>
  </sheetData>
  <mergeCells count="4">
    <mergeCell ref="B4:C4"/>
    <mergeCell ref="D4:E4"/>
    <mergeCell ref="B9:E9"/>
    <mergeCell ref="B2:E2"/>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20"/>
  <sheetViews>
    <sheetView workbookViewId="0">
      <selection activeCell="L13" sqref="L13"/>
    </sheetView>
  </sheetViews>
  <sheetFormatPr baseColWidth="10" defaultRowHeight="15" x14ac:dyDescent="0.25"/>
  <cols>
    <col min="2" max="2" width="22.7109375" customWidth="1"/>
  </cols>
  <sheetData>
    <row r="2" spans="2:10" x14ac:dyDescent="0.25">
      <c r="B2" s="324" t="s">
        <v>452</v>
      </c>
      <c r="C2" s="324"/>
      <c r="D2" s="324"/>
      <c r="E2" s="324"/>
      <c r="F2" s="324"/>
      <c r="G2" s="324"/>
      <c r="H2" s="324"/>
      <c r="I2" s="324"/>
      <c r="J2" s="324"/>
    </row>
    <row r="7" spans="2:10" x14ac:dyDescent="0.25">
      <c r="B7" t="s">
        <v>451</v>
      </c>
      <c r="C7">
        <v>22</v>
      </c>
    </row>
    <row r="8" spans="2:10" x14ac:dyDescent="0.25">
      <c r="B8" t="s">
        <v>450</v>
      </c>
      <c r="C8">
        <v>5</v>
      </c>
    </row>
    <row r="9" spans="2:10" x14ac:dyDescent="0.25">
      <c r="B9" t="s">
        <v>449</v>
      </c>
      <c r="C9">
        <v>6</v>
      </c>
    </row>
    <row r="10" spans="2:10" x14ac:dyDescent="0.25">
      <c r="B10" t="s">
        <v>448</v>
      </c>
      <c r="C10">
        <v>14</v>
      </c>
    </row>
    <row r="11" spans="2:10" x14ac:dyDescent="0.25">
      <c r="B11" t="s">
        <v>447</v>
      </c>
      <c r="C11">
        <v>15</v>
      </c>
    </row>
    <row r="12" spans="2:10" x14ac:dyDescent="0.25">
      <c r="B12" t="s">
        <v>446</v>
      </c>
      <c r="C12">
        <v>15</v>
      </c>
    </row>
    <row r="13" spans="2:10" x14ac:dyDescent="0.25">
      <c r="B13" t="s">
        <v>445</v>
      </c>
      <c r="C13">
        <v>24</v>
      </c>
    </row>
    <row r="20" spans="2:10" x14ac:dyDescent="0.25">
      <c r="B20" s="319" t="s">
        <v>444</v>
      </c>
      <c r="C20" s="319"/>
      <c r="D20" s="319"/>
      <c r="E20" s="319"/>
      <c r="F20" s="319"/>
      <c r="G20" s="319"/>
      <c r="H20" s="319"/>
      <c r="I20" s="319"/>
      <c r="J20" s="319"/>
    </row>
  </sheetData>
  <mergeCells count="2">
    <mergeCell ref="B2:J2"/>
    <mergeCell ref="B20:J20"/>
  </mergeCells>
  <pageMargins left="0.7" right="0.7" top="0.75" bottom="0.75" header="0.3" footer="0.3"/>
  <pageSetup paperSize="9" orientation="portrait"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0"/>
  <sheetViews>
    <sheetView workbookViewId="0">
      <selection activeCell="D18" sqref="D18"/>
    </sheetView>
  </sheetViews>
  <sheetFormatPr baseColWidth="10" defaultRowHeight="15" x14ac:dyDescent="0.25"/>
  <cols>
    <col min="2" max="2" width="22.7109375" customWidth="1"/>
    <col min="4" max="4" width="23" customWidth="1"/>
  </cols>
  <sheetData>
    <row r="2" spans="2:5" x14ac:dyDescent="0.25">
      <c r="B2" s="324" t="s">
        <v>462</v>
      </c>
      <c r="C2" s="324"/>
      <c r="D2" s="324"/>
      <c r="E2" s="324"/>
    </row>
    <row r="3" spans="2:5" x14ac:dyDescent="0.25">
      <c r="B3" s="2"/>
    </row>
    <row r="4" spans="2:5" x14ac:dyDescent="0.25">
      <c r="B4" s="422" t="s">
        <v>434</v>
      </c>
      <c r="C4" s="423"/>
      <c r="D4" s="424" t="s">
        <v>433</v>
      </c>
      <c r="E4" s="423"/>
    </row>
    <row r="5" spans="2:5" x14ac:dyDescent="0.25">
      <c r="B5" s="198" t="s">
        <v>461</v>
      </c>
      <c r="C5" s="188" t="s">
        <v>460</v>
      </c>
      <c r="D5" s="197" t="s">
        <v>459</v>
      </c>
      <c r="E5" s="188" t="s">
        <v>440</v>
      </c>
    </row>
    <row r="6" spans="2:5" x14ac:dyDescent="0.25">
      <c r="B6" s="198" t="s">
        <v>428</v>
      </c>
      <c r="C6" s="188" t="s">
        <v>458</v>
      </c>
      <c r="D6" s="197" t="s">
        <v>432</v>
      </c>
      <c r="E6" s="188" t="s">
        <v>457</v>
      </c>
    </row>
    <row r="7" spans="2:5" x14ac:dyDescent="0.25">
      <c r="B7" s="198" t="s">
        <v>456</v>
      </c>
      <c r="C7" s="188" t="s">
        <v>431</v>
      </c>
      <c r="D7" s="197" t="s">
        <v>455</v>
      </c>
      <c r="E7" s="188" t="s">
        <v>454</v>
      </c>
    </row>
    <row r="8" spans="2:5" x14ac:dyDescent="0.25">
      <c r="B8" s="196" t="s">
        <v>438</v>
      </c>
      <c r="C8" s="194" t="s">
        <v>453</v>
      </c>
      <c r="D8" s="195"/>
      <c r="E8" s="185"/>
    </row>
    <row r="10" spans="2:5" x14ac:dyDescent="0.25">
      <c r="B10" s="319" t="s">
        <v>418</v>
      </c>
      <c r="C10" s="319"/>
      <c r="D10" s="319"/>
      <c r="E10" s="319"/>
    </row>
  </sheetData>
  <mergeCells count="4">
    <mergeCell ref="B4:C4"/>
    <mergeCell ref="D4:E4"/>
    <mergeCell ref="B2:E2"/>
    <mergeCell ref="B10:E10"/>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5"/>
  <sheetViews>
    <sheetView workbookViewId="0">
      <selection activeCell="J11" sqref="J11"/>
    </sheetView>
  </sheetViews>
  <sheetFormatPr baseColWidth="10" defaultRowHeight="15" x14ac:dyDescent="0.25"/>
  <cols>
    <col min="2" max="2" width="22.85546875" customWidth="1"/>
  </cols>
  <sheetData>
    <row r="2" spans="2:5" ht="29.25" customHeight="1" x14ac:dyDescent="0.25">
      <c r="B2" s="361" t="s">
        <v>603</v>
      </c>
      <c r="C2" s="361"/>
      <c r="D2" s="361"/>
      <c r="E2" s="361"/>
    </row>
    <row r="3" spans="2:5" x14ac:dyDescent="0.25">
      <c r="B3" s="2"/>
    </row>
    <row r="4" spans="2:5" x14ac:dyDescent="0.25">
      <c r="B4" s="184" t="s">
        <v>604</v>
      </c>
      <c r="C4" s="184">
        <v>2017</v>
      </c>
      <c r="D4" s="184">
        <v>2018</v>
      </c>
      <c r="E4" s="184">
        <v>2019</v>
      </c>
    </row>
    <row r="5" spans="2:5" x14ac:dyDescent="0.25">
      <c r="B5" s="239" t="s">
        <v>605</v>
      </c>
      <c r="C5" s="240" t="s">
        <v>606</v>
      </c>
      <c r="D5" s="240">
        <v>36</v>
      </c>
      <c r="E5" s="240">
        <v>40</v>
      </c>
    </row>
    <row r="6" spans="2:5" x14ac:dyDescent="0.25">
      <c r="B6" s="239" t="s">
        <v>607</v>
      </c>
      <c r="C6" s="240">
        <v>45</v>
      </c>
      <c r="D6" s="240">
        <v>49</v>
      </c>
      <c r="E6" s="240" t="s">
        <v>606</v>
      </c>
    </row>
    <row r="7" spans="2:5" x14ac:dyDescent="0.25">
      <c r="B7" s="239" t="s">
        <v>608</v>
      </c>
      <c r="C7" s="240">
        <v>41</v>
      </c>
      <c r="D7" s="240">
        <v>52</v>
      </c>
      <c r="E7" s="240">
        <v>71</v>
      </c>
    </row>
    <row r="8" spans="2:5" x14ac:dyDescent="0.25">
      <c r="B8" s="239" t="s">
        <v>609</v>
      </c>
      <c r="C8" s="240" t="s">
        <v>606</v>
      </c>
      <c r="D8" s="240" t="s">
        <v>606</v>
      </c>
      <c r="E8" s="240" t="s">
        <v>606</v>
      </c>
    </row>
    <row r="9" spans="2:5" x14ac:dyDescent="0.25">
      <c r="B9" s="239" t="s">
        <v>610</v>
      </c>
      <c r="C9" s="240" t="s">
        <v>606</v>
      </c>
      <c r="D9" s="240" t="s">
        <v>606</v>
      </c>
      <c r="E9" s="240" t="s">
        <v>606</v>
      </c>
    </row>
    <row r="10" spans="2:5" x14ac:dyDescent="0.25">
      <c r="B10" s="239" t="s">
        <v>611</v>
      </c>
      <c r="C10" s="240" t="s">
        <v>606</v>
      </c>
      <c r="D10" s="240" t="s">
        <v>606</v>
      </c>
      <c r="E10" s="240">
        <v>18</v>
      </c>
    </row>
    <row r="11" spans="2:5" x14ac:dyDescent="0.25">
      <c r="B11" s="239" t="s">
        <v>612</v>
      </c>
      <c r="C11" s="240">
        <v>78</v>
      </c>
      <c r="D11" s="240">
        <v>80</v>
      </c>
      <c r="E11" s="240">
        <v>83</v>
      </c>
    </row>
    <row r="12" spans="2:5" x14ac:dyDescent="0.25">
      <c r="B12" s="239" t="s">
        <v>613</v>
      </c>
      <c r="C12" s="240" t="s">
        <v>606</v>
      </c>
      <c r="D12" s="240" t="s">
        <v>606</v>
      </c>
      <c r="E12" s="240">
        <v>25</v>
      </c>
    </row>
    <row r="13" spans="2:5" x14ac:dyDescent="0.25">
      <c r="B13" s="239" t="s">
        <v>614</v>
      </c>
      <c r="C13" s="240">
        <v>57</v>
      </c>
      <c r="D13" s="240">
        <v>53</v>
      </c>
      <c r="E13" s="240">
        <v>51</v>
      </c>
    </row>
    <row r="15" spans="2:5" x14ac:dyDescent="0.25">
      <c r="B15" s="319" t="s">
        <v>615</v>
      </c>
      <c r="C15" s="319"/>
      <c r="D15" s="319"/>
      <c r="E15" s="319"/>
    </row>
  </sheetData>
  <mergeCells count="2">
    <mergeCell ref="B15:E15"/>
    <mergeCell ref="B2:E2"/>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8"/>
  <sheetViews>
    <sheetView workbookViewId="0">
      <selection activeCell="E17" sqref="E17"/>
    </sheetView>
  </sheetViews>
  <sheetFormatPr baseColWidth="10" defaultRowHeight="15" x14ac:dyDescent="0.25"/>
  <cols>
    <col min="2" max="5" width="22.7109375" customWidth="1"/>
  </cols>
  <sheetData>
    <row r="2" spans="2:5" x14ac:dyDescent="0.25">
      <c r="B2" s="324" t="s">
        <v>623</v>
      </c>
      <c r="C2" s="324"/>
      <c r="D2" s="324"/>
      <c r="E2" s="324"/>
    </row>
    <row r="3" spans="2:5" ht="15.75" thickBot="1" x14ac:dyDescent="0.3">
      <c r="B3" s="2"/>
    </row>
    <row r="4" spans="2:5" x14ac:dyDescent="0.25">
      <c r="B4" s="354" t="s">
        <v>7</v>
      </c>
      <c r="C4" s="235" t="s">
        <v>616</v>
      </c>
      <c r="D4" s="235" t="s">
        <v>618</v>
      </c>
      <c r="E4" s="235" t="s">
        <v>620</v>
      </c>
    </row>
    <row r="5" spans="2:5" ht="24.75" thickBot="1" x14ac:dyDescent="0.3">
      <c r="B5" s="355"/>
      <c r="C5" s="236" t="s">
        <v>617</v>
      </c>
      <c r="D5" s="236" t="s">
        <v>619</v>
      </c>
      <c r="E5" s="236" t="s">
        <v>621</v>
      </c>
    </row>
    <row r="6" spans="2:5" ht="15.75" thickBot="1" x14ac:dyDescent="0.3">
      <c r="B6" s="241">
        <v>0.41</v>
      </c>
      <c r="C6" s="230">
        <v>0.06</v>
      </c>
      <c r="D6" s="230">
        <v>0.31</v>
      </c>
      <c r="E6" s="230">
        <v>0.22</v>
      </c>
    </row>
    <row r="8" spans="2:5" x14ac:dyDescent="0.25">
      <c r="B8" s="319" t="s">
        <v>622</v>
      </c>
      <c r="C8" s="319"/>
      <c r="D8" s="319"/>
      <c r="E8" s="319"/>
    </row>
  </sheetData>
  <mergeCells count="3">
    <mergeCell ref="B4:B5"/>
    <mergeCell ref="B8:E8"/>
    <mergeCell ref="B2:E2"/>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5"/>
  <sheetViews>
    <sheetView zoomScale="90" zoomScaleNormal="90" workbookViewId="0">
      <selection activeCell="H11" sqref="H11"/>
    </sheetView>
  </sheetViews>
  <sheetFormatPr baseColWidth="10" defaultRowHeight="15.75" x14ac:dyDescent="0.25"/>
  <cols>
    <col min="1" max="1" width="25.5703125" style="258" bestFit="1" customWidth="1"/>
    <col min="2" max="2" width="17.42578125" style="258" customWidth="1"/>
    <col min="3" max="3" width="16.5703125" style="258" customWidth="1"/>
    <col min="4" max="4" width="17.42578125" style="258" customWidth="1"/>
    <col min="5" max="6" width="16.5703125" style="258" customWidth="1"/>
    <col min="7" max="7" width="11.42578125" style="258"/>
    <col min="8" max="8" width="24" style="258" customWidth="1"/>
    <col min="9" max="9" width="11.42578125" style="259"/>
    <col min="10" max="10" width="15.28515625" style="258" customWidth="1"/>
    <col min="11" max="11" width="13.7109375" style="259" customWidth="1"/>
    <col min="12" max="16384" width="11.42578125" style="258"/>
  </cols>
  <sheetData>
    <row r="1" spans="1:1" x14ac:dyDescent="0.25">
      <c r="A1" s="270" t="s">
        <v>761</v>
      </c>
    </row>
    <row r="22" spans="1:13" x14ac:dyDescent="0.25">
      <c r="A22" s="271" t="s">
        <v>339</v>
      </c>
    </row>
    <row r="24" spans="1:13" ht="48.75" customHeight="1" x14ac:dyDescent="0.25">
      <c r="A24" s="255"/>
      <c r="B24" s="256" t="s">
        <v>749</v>
      </c>
      <c r="C24" s="257" t="s">
        <v>750</v>
      </c>
      <c r="D24" s="256" t="s">
        <v>751</v>
      </c>
      <c r="E24" s="257" t="s">
        <v>752</v>
      </c>
      <c r="F24" s="256" t="s">
        <v>753</v>
      </c>
      <c r="H24" s="268" t="s">
        <v>754</v>
      </c>
      <c r="I24" s="269" t="s">
        <v>750</v>
      </c>
      <c r="J24" s="268" t="s">
        <v>751</v>
      </c>
      <c r="K24" s="269" t="s">
        <v>760</v>
      </c>
      <c r="L24" s="268" t="s">
        <v>753</v>
      </c>
      <c r="M24" s="269" t="s">
        <v>28</v>
      </c>
    </row>
    <row r="25" spans="1:13" ht="21.75" customHeight="1" x14ac:dyDescent="0.25">
      <c r="A25" s="255" t="s">
        <v>109</v>
      </c>
      <c r="B25" s="260">
        <f>H25/$M25</f>
        <v>0.81177530113700325</v>
      </c>
      <c r="C25" s="260">
        <f t="shared" ref="C25:F33" si="0">I25/$M25</f>
        <v>0.75886524822695034</v>
      </c>
      <c r="D25" s="260">
        <f t="shared" si="0"/>
        <v>0.18822469886299673</v>
      </c>
      <c r="E25" s="260">
        <f t="shared" si="0"/>
        <v>0.14904874479342564</v>
      </c>
      <c r="F25" s="260">
        <f t="shared" si="0"/>
        <v>0</v>
      </c>
      <c r="H25" s="266">
        <f>I25+360+110</f>
        <v>7211</v>
      </c>
      <c r="I25" s="267">
        <v>6741</v>
      </c>
      <c r="J25" s="266">
        <f>K25+348</f>
        <v>1672</v>
      </c>
      <c r="K25" s="267">
        <v>1324</v>
      </c>
      <c r="L25" s="255">
        <v>0</v>
      </c>
      <c r="M25" s="266">
        <f>H25+J25+L25</f>
        <v>8883</v>
      </c>
    </row>
    <row r="26" spans="1:13" ht="21.75" customHeight="1" x14ac:dyDescent="0.25">
      <c r="A26" s="255" t="s">
        <v>111</v>
      </c>
      <c r="B26" s="260">
        <f>H26/$M26</f>
        <v>0.66746186655100126</v>
      </c>
      <c r="C26" s="260">
        <f t="shared" si="0"/>
        <v>0.55133858647196321</v>
      </c>
      <c r="D26" s="260">
        <f t="shared" si="0"/>
        <v>0.3325381334489988</v>
      </c>
      <c r="E26" s="260">
        <f t="shared" si="0"/>
        <v>0.22393310682185114</v>
      </c>
      <c r="F26" s="260">
        <f t="shared" si="0"/>
        <v>0</v>
      </c>
      <c r="H26" s="266">
        <f>22880+4819</f>
        <v>27699</v>
      </c>
      <c r="I26" s="267">
        <v>22880</v>
      </c>
      <c r="J26" s="266">
        <f>9293+4507</f>
        <v>13800</v>
      </c>
      <c r="K26" s="267">
        <v>9293</v>
      </c>
      <c r="L26" s="255">
        <v>0</v>
      </c>
      <c r="M26" s="266">
        <f>H26+J26+L26</f>
        <v>41499</v>
      </c>
    </row>
    <row r="27" spans="1:13" ht="21.75" customHeight="1" x14ac:dyDescent="0.25">
      <c r="A27" s="255" t="s">
        <v>755</v>
      </c>
      <c r="B27" s="260">
        <f t="shared" ref="B27:B33" si="1">H27/$M27</f>
        <v>0.26594712587921415</v>
      </c>
      <c r="C27" s="260">
        <f t="shared" si="0"/>
        <v>0.26594712587921415</v>
      </c>
      <c r="D27" s="260">
        <f t="shared" si="0"/>
        <v>0.73405287412078579</v>
      </c>
      <c r="E27" s="260">
        <f t="shared" si="0"/>
        <v>0.73405287412078579</v>
      </c>
      <c r="F27" s="260">
        <f t="shared" si="0"/>
        <v>0</v>
      </c>
      <c r="H27" s="255">
        <f>I27</f>
        <v>4386</v>
      </c>
      <c r="I27" s="255">
        <v>4386</v>
      </c>
      <c r="J27" s="255">
        <f>K27</f>
        <v>12106</v>
      </c>
      <c r="K27" s="255">
        <v>12106</v>
      </c>
      <c r="L27" s="255">
        <v>0</v>
      </c>
      <c r="M27" s="266">
        <f t="shared" ref="M27:M33" si="2">H27+J27+L27</f>
        <v>16492</v>
      </c>
    </row>
    <row r="28" spans="1:13" ht="21.75" customHeight="1" x14ac:dyDescent="0.25">
      <c r="A28" s="255" t="s">
        <v>114</v>
      </c>
      <c r="B28" s="260">
        <f>H28/$M28</f>
        <v>0.51016837961950579</v>
      </c>
      <c r="C28" s="260">
        <f t="shared" si="0"/>
        <v>0.24425978569866608</v>
      </c>
      <c r="D28" s="260">
        <f t="shared" si="0"/>
        <v>0.48983162038049421</v>
      </c>
      <c r="E28" s="260">
        <f t="shared" si="0"/>
        <v>0.41963699978132518</v>
      </c>
      <c r="F28" s="260">
        <f t="shared" si="0"/>
        <v>0</v>
      </c>
      <c r="H28" s="267">
        <f>1117+1216</f>
        <v>2333</v>
      </c>
      <c r="I28" s="267">
        <v>1117</v>
      </c>
      <c r="J28" s="267">
        <f>K28+321</f>
        <v>2240</v>
      </c>
      <c r="K28" s="267">
        <v>1919</v>
      </c>
      <c r="L28" s="267">
        <v>0</v>
      </c>
      <c r="M28" s="266">
        <f t="shared" si="2"/>
        <v>4573</v>
      </c>
    </row>
    <row r="29" spans="1:13" s="259" customFormat="1" ht="21.75" customHeight="1" x14ac:dyDescent="0.25">
      <c r="A29" s="261" t="s">
        <v>756</v>
      </c>
      <c r="B29" s="260">
        <f t="shared" ref="B29" si="3">H29/$M29</f>
        <v>0.51398380520300924</v>
      </c>
      <c r="C29" s="260">
        <f t="shared" si="0"/>
        <v>0</v>
      </c>
      <c r="D29" s="260">
        <f t="shared" si="0"/>
        <v>0.48601619479699076</v>
      </c>
      <c r="E29" s="260">
        <f t="shared" si="0"/>
        <v>0</v>
      </c>
      <c r="F29" s="260">
        <f t="shared" si="0"/>
        <v>0</v>
      </c>
      <c r="H29" s="266">
        <v>8950</v>
      </c>
      <c r="I29" s="267"/>
      <c r="J29" s="266">
        <v>8463</v>
      </c>
      <c r="K29" s="267"/>
      <c r="L29" s="266"/>
      <c r="M29" s="266">
        <f t="shared" si="2"/>
        <v>17413</v>
      </c>
    </row>
    <row r="30" spans="1:13" ht="21.75" customHeight="1" x14ac:dyDescent="0.25">
      <c r="A30" s="255" t="s">
        <v>757</v>
      </c>
      <c r="B30" s="260">
        <f>H30/$M30</f>
        <v>0.63951145807101484</v>
      </c>
      <c r="C30" s="260">
        <f t="shared" si="0"/>
        <v>0.55088678634385002</v>
      </c>
      <c r="D30" s="260">
        <f t="shared" si="0"/>
        <v>0.36048854192898516</v>
      </c>
      <c r="E30" s="260">
        <f t="shared" si="0"/>
        <v>0.36048854192898516</v>
      </c>
      <c r="F30" s="260">
        <f t="shared" si="0"/>
        <v>0</v>
      </c>
      <c r="H30" s="255">
        <f>I30+4927</f>
        <v>35553</v>
      </c>
      <c r="I30" s="255">
        <v>30626</v>
      </c>
      <c r="J30" s="255">
        <f>K30</f>
        <v>20041</v>
      </c>
      <c r="K30" s="255">
        <v>20041</v>
      </c>
      <c r="L30" s="255">
        <v>0</v>
      </c>
      <c r="M30" s="266">
        <f t="shared" si="2"/>
        <v>55594</v>
      </c>
    </row>
    <row r="31" spans="1:13" x14ac:dyDescent="0.25">
      <c r="A31" s="255" t="s">
        <v>758</v>
      </c>
      <c r="B31" s="260">
        <f t="shared" si="1"/>
        <v>0.3799913507279804</v>
      </c>
      <c r="C31" s="260">
        <f t="shared" si="0"/>
        <v>0.3799913507279804</v>
      </c>
      <c r="D31" s="260">
        <f t="shared" si="0"/>
        <v>7.0023064725385609E-2</v>
      </c>
      <c r="E31" s="260">
        <f t="shared" si="0"/>
        <v>7.0023064725385609E-2</v>
      </c>
      <c r="F31" s="260">
        <f t="shared" si="0"/>
        <v>0.54998558454663404</v>
      </c>
      <c r="H31" s="266">
        <f>I31</f>
        <v>10544</v>
      </c>
      <c r="I31" s="267">
        <v>10544</v>
      </c>
      <c r="J31" s="266">
        <f>K31</f>
        <v>1943</v>
      </c>
      <c r="K31" s="267">
        <v>1943</v>
      </c>
      <c r="L31" s="266">
        <v>15261</v>
      </c>
      <c r="M31" s="266">
        <f t="shared" si="2"/>
        <v>27748</v>
      </c>
    </row>
    <row r="32" spans="1:13" x14ac:dyDescent="0.25">
      <c r="A32" s="255" t="s">
        <v>759</v>
      </c>
      <c r="B32" s="260">
        <f t="shared" si="1"/>
        <v>0.43498273878020716</v>
      </c>
      <c r="C32" s="260">
        <f t="shared" si="0"/>
        <v>0.31944764096662831</v>
      </c>
      <c r="D32" s="260">
        <f t="shared" si="0"/>
        <v>0.19723820483314153</v>
      </c>
      <c r="E32" s="260">
        <f t="shared" si="0"/>
        <v>0.16777905638665133</v>
      </c>
      <c r="F32" s="260">
        <f t="shared" si="0"/>
        <v>0.36777905638665132</v>
      </c>
      <c r="H32" s="266">
        <f>502+1388</f>
        <v>1890</v>
      </c>
      <c r="I32" s="267">
        <v>1388</v>
      </c>
      <c r="J32" s="266">
        <f>729+128</f>
        <v>857</v>
      </c>
      <c r="K32" s="267">
        <v>729</v>
      </c>
      <c r="L32" s="266">
        <v>1598</v>
      </c>
      <c r="M32" s="266">
        <f t="shared" si="2"/>
        <v>4345</v>
      </c>
    </row>
    <row r="33" spans="1:13" ht="21.75" customHeight="1" x14ac:dyDescent="0.25">
      <c r="A33" s="255" t="s">
        <v>117</v>
      </c>
      <c r="B33" s="260">
        <f t="shared" si="1"/>
        <v>0.6681428176030999</v>
      </c>
      <c r="C33" s="260">
        <f t="shared" si="0"/>
        <v>0.6681428176030999</v>
      </c>
      <c r="D33" s="260">
        <f t="shared" si="0"/>
        <v>0.3318571823969001</v>
      </c>
      <c r="E33" s="260">
        <f t="shared" si="0"/>
        <v>0.3318571823969001</v>
      </c>
      <c r="F33" s="260">
        <f t="shared" si="0"/>
        <v>0</v>
      </c>
      <c r="H33" s="266">
        <f>I33</f>
        <v>16898</v>
      </c>
      <c r="I33" s="267">
        <v>16898</v>
      </c>
      <c r="J33" s="266">
        <f>K33</f>
        <v>8393</v>
      </c>
      <c r="K33" s="267">
        <v>8393</v>
      </c>
      <c r="L33" s="266">
        <v>0</v>
      </c>
      <c r="M33" s="266">
        <f t="shared" si="2"/>
        <v>25291</v>
      </c>
    </row>
    <row r="34" spans="1:13" ht="21" customHeight="1" x14ac:dyDescent="0.25"/>
    <row r="36" spans="1:13" ht="31.5" x14ac:dyDescent="0.25">
      <c r="A36" s="262"/>
      <c r="B36" s="263" t="s">
        <v>749</v>
      </c>
      <c r="C36" s="263" t="s">
        <v>751</v>
      </c>
      <c r="D36" s="263" t="s">
        <v>753</v>
      </c>
    </row>
    <row r="37" spans="1:13" x14ac:dyDescent="0.25">
      <c r="A37" s="262" t="s">
        <v>109</v>
      </c>
      <c r="B37" s="264">
        <f>B25</f>
        <v>0.81177530113700325</v>
      </c>
      <c r="C37" s="264">
        <f t="shared" ref="C37:C45" si="4">D25</f>
        <v>0.18822469886299673</v>
      </c>
      <c r="D37" s="264">
        <f t="shared" ref="D37:D45" si="5">F25</f>
        <v>0</v>
      </c>
    </row>
    <row r="38" spans="1:13" x14ac:dyDescent="0.25">
      <c r="A38" s="262" t="s">
        <v>111</v>
      </c>
      <c r="B38" s="264">
        <f t="shared" ref="B38:B45" si="6">B26</f>
        <v>0.66746186655100126</v>
      </c>
      <c r="C38" s="264">
        <f t="shared" si="4"/>
        <v>0.3325381334489988</v>
      </c>
      <c r="D38" s="264">
        <f t="shared" si="5"/>
        <v>0</v>
      </c>
    </row>
    <row r="39" spans="1:13" x14ac:dyDescent="0.25">
      <c r="A39" s="262" t="s">
        <v>755</v>
      </c>
      <c r="B39" s="264">
        <f t="shared" si="6"/>
        <v>0.26594712587921415</v>
      </c>
      <c r="C39" s="264">
        <f t="shared" si="4"/>
        <v>0.73405287412078579</v>
      </c>
      <c r="D39" s="264">
        <f t="shared" si="5"/>
        <v>0</v>
      </c>
    </row>
    <row r="40" spans="1:13" x14ac:dyDescent="0.25">
      <c r="A40" s="262" t="s">
        <v>114</v>
      </c>
      <c r="B40" s="264">
        <f t="shared" si="6"/>
        <v>0.51016837961950579</v>
      </c>
      <c r="C40" s="264">
        <f t="shared" si="4"/>
        <v>0.48983162038049421</v>
      </c>
      <c r="D40" s="264">
        <f t="shared" si="5"/>
        <v>0</v>
      </c>
    </row>
    <row r="41" spans="1:13" x14ac:dyDescent="0.25">
      <c r="A41" s="265" t="s">
        <v>756</v>
      </c>
      <c r="B41" s="264">
        <f t="shared" si="6"/>
        <v>0.51398380520300924</v>
      </c>
      <c r="C41" s="264">
        <f t="shared" si="4"/>
        <v>0.48601619479699076</v>
      </c>
      <c r="D41" s="264">
        <f t="shared" si="5"/>
        <v>0</v>
      </c>
    </row>
    <row r="42" spans="1:13" x14ac:dyDescent="0.25">
      <c r="A42" s="262" t="s">
        <v>757</v>
      </c>
      <c r="B42" s="264">
        <v>0.25</v>
      </c>
      <c r="C42" s="264">
        <v>0.625</v>
      </c>
      <c r="D42" s="264">
        <v>0.125</v>
      </c>
    </row>
    <row r="43" spans="1:13" x14ac:dyDescent="0.25">
      <c r="A43" s="262" t="s">
        <v>758</v>
      </c>
      <c r="B43" s="264">
        <f t="shared" si="6"/>
        <v>0.3799913507279804</v>
      </c>
      <c r="C43" s="264">
        <f t="shared" si="4"/>
        <v>7.0023064725385609E-2</v>
      </c>
      <c r="D43" s="264">
        <f t="shared" si="5"/>
        <v>0.54998558454663404</v>
      </c>
    </row>
    <row r="44" spans="1:13" x14ac:dyDescent="0.25">
      <c r="A44" s="262" t="s">
        <v>759</v>
      </c>
      <c r="B44" s="264">
        <f t="shared" si="6"/>
        <v>0.43498273878020716</v>
      </c>
      <c r="C44" s="264">
        <f t="shared" si="4"/>
        <v>0.19723820483314153</v>
      </c>
      <c r="D44" s="264">
        <f t="shared" si="5"/>
        <v>0.36777905638665132</v>
      </c>
    </row>
    <row r="45" spans="1:13" x14ac:dyDescent="0.25">
      <c r="A45" s="262" t="s">
        <v>117</v>
      </c>
      <c r="B45" s="264">
        <f t="shared" si="6"/>
        <v>0.6681428176030999</v>
      </c>
      <c r="C45" s="264">
        <f t="shared" si="4"/>
        <v>0.3318571823969001</v>
      </c>
      <c r="D45" s="264">
        <f t="shared" si="5"/>
        <v>0</v>
      </c>
    </row>
  </sheetData>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2"/>
  <sheetViews>
    <sheetView workbookViewId="0">
      <selection activeCell="B15" sqref="B15"/>
    </sheetView>
  </sheetViews>
  <sheetFormatPr baseColWidth="10" defaultRowHeight="15" x14ac:dyDescent="0.25"/>
  <cols>
    <col min="1" max="1" width="11.42578125" style="6"/>
    <col min="2" max="2" width="56.42578125" style="6" customWidth="1"/>
    <col min="3" max="6" width="15.5703125" style="6" customWidth="1"/>
    <col min="7" max="16384" width="11.42578125" style="6"/>
  </cols>
  <sheetData>
    <row r="1" spans="2:6" x14ac:dyDescent="0.25">
      <c r="B1" s="74" t="s">
        <v>380</v>
      </c>
    </row>
    <row r="3" spans="2:6" x14ac:dyDescent="0.25">
      <c r="B3" s="7" t="s">
        <v>370</v>
      </c>
      <c r="C3" s="162">
        <v>2014</v>
      </c>
      <c r="D3" s="162">
        <v>2017</v>
      </c>
      <c r="E3" s="162">
        <v>2018</v>
      </c>
      <c r="F3" s="162">
        <v>2019</v>
      </c>
    </row>
    <row r="4" spans="2:6" x14ac:dyDescent="0.25">
      <c r="B4" s="163" t="s">
        <v>371</v>
      </c>
      <c r="C4" s="164">
        <v>831904717.76999998</v>
      </c>
      <c r="D4" s="164">
        <v>771786298.08000004</v>
      </c>
      <c r="E4" s="164">
        <v>791801367.13</v>
      </c>
      <c r="F4" s="164">
        <v>837592699.79999995</v>
      </c>
    </row>
    <row r="5" spans="2:6" x14ac:dyDescent="0.25">
      <c r="B5" s="163" t="s">
        <v>372</v>
      </c>
      <c r="C5" s="164">
        <v>248676181.59</v>
      </c>
      <c r="D5" s="164">
        <v>220384570.40000001</v>
      </c>
      <c r="E5" s="164">
        <v>171717719.13999999</v>
      </c>
      <c r="F5" s="164">
        <v>152823177.15000001</v>
      </c>
    </row>
    <row r="6" spans="2:6" x14ac:dyDescent="0.25">
      <c r="B6" s="163" t="s">
        <v>373</v>
      </c>
      <c r="C6" s="164">
        <v>68026135.984777898</v>
      </c>
      <c r="D6" s="164">
        <v>24046841.364615701</v>
      </c>
      <c r="E6" s="164">
        <v>8512871.4192462992</v>
      </c>
      <c r="F6" s="164">
        <v>6338447.0500001898</v>
      </c>
    </row>
    <row r="7" spans="2:6" x14ac:dyDescent="0.25">
      <c r="B7" s="165" t="s">
        <v>374</v>
      </c>
      <c r="C7" s="166">
        <f>+C4+C5+C6</f>
        <v>1148607035.3447778</v>
      </c>
      <c r="D7" s="166">
        <f t="shared" ref="D7:F7" si="0">+D4+D5+D6</f>
        <v>1016217709.8446157</v>
      </c>
      <c r="E7" s="166">
        <f t="shared" si="0"/>
        <v>972031957.6892463</v>
      </c>
      <c r="F7" s="166">
        <f t="shared" si="0"/>
        <v>996754324.00000012</v>
      </c>
    </row>
    <row r="8" spans="2:6" x14ac:dyDescent="0.25">
      <c r="B8" s="163" t="s">
        <v>375</v>
      </c>
      <c r="C8" s="167">
        <v>1025.3499999999999</v>
      </c>
      <c r="D8" s="167">
        <v>914.31</v>
      </c>
      <c r="E8" s="167">
        <v>865.37</v>
      </c>
      <c r="F8" s="167">
        <v>881.69</v>
      </c>
    </row>
    <row r="9" spans="2:6" x14ac:dyDescent="0.25">
      <c r="B9" s="7" t="s">
        <v>376</v>
      </c>
      <c r="C9" s="168">
        <v>0.10748952672855043</v>
      </c>
      <c r="D9" s="168">
        <v>8.7822669348060059E-2</v>
      </c>
      <c r="E9" s="168">
        <v>8.2436091491228089E-2</v>
      </c>
      <c r="F9" s="168">
        <v>8.3577854541914312E-2</v>
      </c>
    </row>
    <row r="10" spans="2:6" x14ac:dyDescent="0.25">
      <c r="B10" s="305" t="s">
        <v>377</v>
      </c>
      <c r="C10" s="305"/>
      <c r="D10" s="305"/>
      <c r="E10" s="305"/>
      <c r="F10" s="305"/>
    </row>
    <row r="11" spans="2:6" ht="29.25" customHeight="1" x14ac:dyDescent="0.25">
      <c r="B11" s="306" t="s">
        <v>378</v>
      </c>
      <c r="C11" s="306"/>
      <c r="D11" s="306"/>
      <c r="E11" s="306"/>
      <c r="F11" s="306"/>
    </row>
    <row r="12" spans="2:6" x14ac:dyDescent="0.25">
      <c r="B12" s="307" t="s">
        <v>379</v>
      </c>
      <c r="C12" s="307"/>
      <c r="D12" s="307"/>
      <c r="E12" s="307"/>
      <c r="F12" s="307"/>
    </row>
  </sheetData>
  <mergeCells count="3">
    <mergeCell ref="B10:F10"/>
    <mergeCell ref="B11:F11"/>
    <mergeCell ref="B12:F12"/>
  </mergeCells>
  <pageMargins left="0.7" right="0.7" top="0.75" bottom="0.75" header="0.3" footer="0.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132"/>
  <sheetViews>
    <sheetView workbookViewId="0">
      <selection activeCell="B4" sqref="B4"/>
    </sheetView>
  </sheetViews>
  <sheetFormatPr baseColWidth="10" defaultRowHeight="15" x14ac:dyDescent="0.25"/>
  <cols>
    <col min="2" max="2" width="34.5703125" customWidth="1"/>
  </cols>
  <sheetData>
    <row r="2" spans="2:10" x14ac:dyDescent="0.25">
      <c r="B2" s="361" t="s">
        <v>624</v>
      </c>
      <c r="C2" s="361"/>
      <c r="D2" s="361"/>
      <c r="E2" s="361"/>
      <c r="F2" s="361"/>
      <c r="G2" s="361"/>
      <c r="H2" s="361"/>
      <c r="I2" s="361"/>
      <c r="J2" s="361"/>
    </row>
    <row r="4" spans="2:10" x14ac:dyDescent="0.25">
      <c r="B4" s="248" t="s">
        <v>641</v>
      </c>
      <c r="C4" s="248" t="s">
        <v>642</v>
      </c>
    </row>
    <row r="5" spans="2:10" x14ac:dyDescent="0.25">
      <c r="B5" s="249" t="s">
        <v>643</v>
      </c>
      <c r="C5" s="253">
        <v>37</v>
      </c>
    </row>
    <row r="6" spans="2:10" x14ac:dyDescent="0.25">
      <c r="B6" s="249" t="s">
        <v>644</v>
      </c>
      <c r="C6" s="253">
        <v>61</v>
      </c>
    </row>
    <row r="7" spans="2:10" x14ac:dyDescent="0.25">
      <c r="B7" s="249" t="s">
        <v>645</v>
      </c>
      <c r="C7" s="253">
        <v>64</v>
      </c>
    </row>
    <row r="8" spans="2:10" x14ac:dyDescent="0.25">
      <c r="B8" s="249" t="s">
        <v>646</v>
      </c>
      <c r="C8" s="253">
        <v>53</v>
      </c>
    </row>
    <row r="9" spans="2:10" x14ac:dyDescent="0.25">
      <c r="B9" s="249" t="s">
        <v>647</v>
      </c>
      <c r="C9" s="253">
        <v>18</v>
      </c>
    </row>
    <row r="10" spans="2:10" x14ac:dyDescent="0.25">
      <c r="B10" s="249" t="s">
        <v>648</v>
      </c>
      <c r="C10" s="253">
        <v>20</v>
      </c>
    </row>
    <row r="11" spans="2:10" x14ac:dyDescent="0.25">
      <c r="B11" s="249" t="s">
        <v>649</v>
      </c>
      <c r="C11" s="253">
        <v>12</v>
      </c>
    </row>
    <row r="12" spans="2:10" x14ac:dyDescent="0.25">
      <c r="B12" s="249" t="s">
        <v>650</v>
      </c>
      <c r="C12" s="253">
        <v>26</v>
      </c>
    </row>
    <row r="13" spans="2:10" x14ac:dyDescent="0.25">
      <c r="B13" s="249" t="s">
        <v>651</v>
      </c>
      <c r="C13" s="253">
        <v>40</v>
      </c>
    </row>
    <row r="14" spans="2:10" x14ac:dyDescent="0.25">
      <c r="B14" s="249" t="s">
        <v>652</v>
      </c>
      <c r="C14" s="253">
        <v>77</v>
      </c>
    </row>
    <row r="15" spans="2:10" x14ac:dyDescent="0.25">
      <c r="B15" s="249" t="s">
        <v>653</v>
      </c>
      <c r="C15" s="253">
        <v>37</v>
      </c>
    </row>
    <row r="16" spans="2:10" x14ac:dyDescent="0.25">
      <c r="B16" s="249" t="s">
        <v>654</v>
      </c>
      <c r="C16" s="253">
        <v>39</v>
      </c>
    </row>
    <row r="17" spans="2:10" x14ac:dyDescent="0.25">
      <c r="B17" s="249" t="s">
        <v>655</v>
      </c>
      <c r="C17" s="253">
        <v>16</v>
      </c>
    </row>
    <row r="18" spans="2:10" x14ac:dyDescent="0.25">
      <c r="B18" s="249" t="s">
        <v>656</v>
      </c>
      <c r="C18" s="253">
        <v>56</v>
      </c>
      <c r="E18" s="319" t="s">
        <v>625</v>
      </c>
      <c r="F18" s="319"/>
      <c r="G18" s="319"/>
      <c r="H18" s="319"/>
      <c r="I18" s="319"/>
      <c r="J18" s="319"/>
    </row>
    <row r="19" spans="2:10" x14ac:dyDescent="0.25">
      <c r="B19" s="249" t="s">
        <v>657</v>
      </c>
      <c r="C19" s="253">
        <v>37</v>
      </c>
    </row>
    <row r="20" spans="2:10" x14ac:dyDescent="0.25">
      <c r="B20" s="249" t="s">
        <v>658</v>
      </c>
      <c r="C20" s="253">
        <v>41</v>
      </c>
    </row>
    <row r="21" spans="2:10" x14ac:dyDescent="0.25">
      <c r="B21" s="249" t="s">
        <v>659</v>
      </c>
      <c r="C21" s="253">
        <v>49</v>
      </c>
    </row>
    <row r="22" spans="2:10" s="247" customFormat="1" x14ac:dyDescent="0.25">
      <c r="B22" s="249" t="s">
        <v>660</v>
      </c>
      <c r="C22" s="253">
        <v>47</v>
      </c>
    </row>
    <row r="23" spans="2:10" s="247" customFormat="1" ht="17.25" customHeight="1" x14ac:dyDescent="0.25">
      <c r="B23" s="249" t="s">
        <v>661</v>
      </c>
      <c r="C23" s="253">
        <v>0</v>
      </c>
      <c r="D23" s="251"/>
    </row>
    <row r="24" spans="2:10" s="247" customFormat="1" ht="17.25" customHeight="1" x14ac:dyDescent="0.25">
      <c r="B24" s="249" t="s">
        <v>662</v>
      </c>
      <c r="C24" s="254">
        <v>49</v>
      </c>
      <c r="D24" s="251"/>
    </row>
    <row r="25" spans="2:10" s="247" customFormat="1" ht="17.25" customHeight="1" x14ac:dyDescent="0.25">
      <c r="B25" s="249" t="s">
        <v>663</v>
      </c>
      <c r="C25" s="253">
        <v>40</v>
      </c>
      <c r="D25" s="251"/>
    </row>
    <row r="26" spans="2:10" s="247" customFormat="1" ht="17.25" customHeight="1" x14ac:dyDescent="0.25">
      <c r="B26" s="249" t="s">
        <v>664</v>
      </c>
      <c r="C26" s="253">
        <v>54</v>
      </c>
      <c r="D26" s="251"/>
    </row>
    <row r="27" spans="2:10" s="247" customFormat="1" ht="17.25" customHeight="1" x14ac:dyDescent="0.25">
      <c r="B27" s="249" t="s">
        <v>665</v>
      </c>
      <c r="C27" s="253">
        <v>37</v>
      </c>
      <c r="D27" s="251"/>
    </row>
    <row r="28" spans="2:10" s="247" customFormat="1" ht="17.25" customHeight="1" x14ac:dyDescent="0.25">
      <c r="B28" s="249" t="s">
        <v>666</v>
      </c>
      <c r="C28" s="253">
        <v>24</v>
      </c>
      <c r="D28" s="251"/>
    </row>
    <row r="29" spans="2:10" s="247" customFormat="1" ht="17.25" customHeight="1" x14ac:dyDescent="0.25">
      <c r="B29" s="249" t="s">
        <v>667</v>
      </c>
      <c r="C29" s="253">
        <v>54</v>
      </c>
      <c r="D29" s="251"/>
    </row>
    <row r="30" spans="2:10" s="247" customFormat="1" ht="17.25" customHeight="1" x14ac:dyDescent="0.25">
      <c r="B30" s="249" t="s">
        <v>668</v>
      </c>
      <c r="C30" s="253">
        <v>25</v>
      </c>
      <c r="D30" s="251"/>
    </row>
    <row r="31" spans="2:10" s="247" customFormat="1" ht="17.25" customHeight="1" x14ac:dyDescent="0.25">
      <c r="B31" s="249" t="s">
        <v>669</v>
      </c>
      <c r="C31" s="253">
        <v>43</v>
      </c>
      <c r="D31" s="251"/>
    </row>
    <row r="32" spans="2:10" s="247" customFormat="1" ht="17.25" customHeight="1" x14ac:dyDescent="0.25">
      <c r="B32" s="249" t="s">
        <v>670</v>
      </c>
      <c r="C32" s="253">
        <v>23</v>
      </c>
      <c r="D32" s="251"/>
    </row>
    <row r="33" spans="2:4" s="247" customFormat="1" ht="17.25" customHeight="1" x14ac:dyDescent="0.25">
      <c r="B33" s="249" t="s">
        <v>671</v>
      </c>
      <c r="C33" s="253">
        <v>57</v>
      </c>
      <c r="D33" s="251"/>
    </row>
    <row r="34" spans="2:4" s="247" customFormat="1" ht="17.25" customHeight="1" x14ac:dyDescent="0.25">
      <c r="B34" s="249" t="s">
        <v>672</v>
      </c>
      <c r="C34" s="253">
        <v>59</v>
      </c>
      <c r="D34" s="251"/>
    </row>
    <row r="35" spans="2:4" s="247" customFormat="1" ht="17.25" customHeight="1" x14ac:dyDescent="0.25">
      <c r="B35" s="249" t="s">
        <v>673</v>
      </c>
      <c r="C35" s="253">
        <v>37</v>
      </c>
      <c r="D35" s="251"/>
    </row>
    <row r="36" spans="2:4" s="247" customFormat="1" ht="17.25" customHeight="1" x14ac:dyDescent="0.25">
      <c r="B36" s="249" t="s">
        <v>674</v>
      </c>
      <c r="C36" s="253">
        <v>29</v>
      </c>
      <c r="D36" s="251"/>
    </row>
    <row r="37" spans="2:4" s="247" customFormat="1" ht="17.25" customHeight="1" x14ac:dyDescent="0.25">
      <c r="B37" s="249" t="s">
        <v>675</v>
      </c>
      <c r="C37" s="253">
        <v>55</v>
      </c>
      <c r="D37" s="251"/>
    </row>
    <row r="38" spans="2:4" s="247" customFormat="1" ht="17.25" customHeight="1" x14ac:dyDescent="0.25">
      <c r="B38" s="249" t="s">
        <v>676</v>
      </c>
      <c r="C38" s="253">
        <v>34</v>
      </c>
      <c r="D38" s="251"/>
    </row>
    <row r="39" spans="2:4" s="247" customFormat="1" ht="17.25" customHeight="1" x14ac:dyDescent="0.25">
      <c r="B39" s="249" t="s">
        <v>677</v>
      </c>
      <c r="C39" s="253" t="s">
        <v>678</v>
      </c>
      <c r="D39" s="251"/>
    </row>
    <row r="40" spans="2:4" s="247" customFormat="1" ht="17.25" customHeight="1" x14ac:dyDescent="0.25">
      <c r="B40" s="249" t="s">
        <v>679</v>
      </c>
      <c r="C40" s="253">
        <v>43</v>
      </c>
      <c r="D40" s="251"/>
    </row>
    <row r="41" spans="2:4" s="247" customFormat="1" ht="17.25" customHeight="1" x14ac:dyDescent="0.25">
      <c r="B41" s="249" t="s">
        <v>680</v>
      </c>
      <c r="C41" s="253">
        <v>36</v>
      </c>
      <c r="D41" s="251"/>
    </row>
    <row r="42" spans="2:4" s="247" customFormat="1" ht="17.25" customHeight="1" x14ac:dyDescent="0.25">
      <c r="B42" s="249" t="s">
        <v>681</v>
      </c>
      <c r="C42" s="253">
        <v>33</v>
      </c>
      <c r="D42" s="251"/>
    </row>
    <row r="43" spans="2:4" s="247" customFormat="1" ht="17.25" customHeight="1" x14ac:dyDescent="0.25">
      <c r="B43" s="249" t="s">
        <v>682</v>
      </c>
      <c r="C43" s="253" t="s">
        <v>678</v>
      </c>
      <c r="D43" s="251"/>
    </row>
    <row r="44" spans="2:4" s="247" customFormat="1" ht="17.25" customHeight="1" x14ac:dyDescent="0.25">
      <c r="B44" s="249" t="s">
        <v>683</v>
      </c>
      <c r="C44" s="253">
        <v>47</v>
      </c>
      <c r="D44" s="251"/>
    </row>
    <row r="45" spans="2:4" s="247" customFormat="1" ht="17.25" customHeight="1" x14ac:dyDescent="0.25">
      <c r="B45" s="249" t="s">
        <v>684</v>
      </c>
      <c r="C45" s="253">
        <v>24</v>
      </c>
      <c r="D45" s="251"/>
    </row>
    <row r="46" spans="2:4" s="247" customFormat="1" ht="17.25" customHeight="1" x14ac:dyDescent="0.25">
      <c r="B46" s="249" t="s">
        <v>685</v>
      </c>
      <c r="C46" s="253">
        <v>13</v>
      </c>
      <c r="D46" s="251"/>
    </row>
    <row r="47" spans="2:4" s="247" customFormat="1" ht="17.25" customHeight="1" x14ac:dyDescent="0.25">
      <c r="B47" s="249" t="s">
        <v>686</v>
      </c>
      <c r="C47" s="253">
        <v>34</v>
      </c>
      <c r="D47" s="251"/>
    </row>
    <row r="48" spans="2:4" s="247" customFormat="1" ht="17.25" customHeight="1" x14ac:dyDescent="0.25">
      <c r="B48" s="249" t="s">
        <v>687</v>
      </c>
      <c r="C48" s="253">
        <v>32</v>
      </c>
      <c r="D48" s="251"/>
    </row>
    <row r="49" spans="2:4" s="247" customFormat="1" ht="17.25" customHeight="1" x14ac:dyDescent="0.25">
      <c r="B49" s="249" t="s">
        <v>688</v>
      </c>
      <c r="C49" s="253">
        <v>16</v>
      </c>
      <c r="D49" s="251"/>
    </row>
    <row r="50" spans="2:4" s="247" customFormat="1" ht="17.25" customHeight="1" x14ac:dyDescent="0.25">
      <c r="B50" s="249" t="s">
        <v>689</v>
      </c>
      <c r="C50" s="253">
        <v>57</v>
      </c>
      <c r="D50" s="251"/>
    </row>
    <row r="51" spans="2:4" s="247" customFormat="1" ht="17.25" customHeight="1" x14ac:dyDescent="0.25">
      <c r="B51" s="249" t="s">
        <v>690</v>
      </c>
      <c r="C51" s="253">
        <v>34</v>
      </c>
      <c r="D51" s="251"/>
    </row>
    <row r="52" spans="2:4" s="247" customFormat="1" ht="17.25" customHeight="1" x14ac:dyDescent="0.25">
      <c r="B52" s="249" t="s">
        <v>691</v>
      </c>
      <c r="C52" s="253">
        <v>25</v>
      </c>
      <c r="D52" s="251"/>
    </row>
    <row r="53" spans="2:4" s="247" customFormat="1" ht="17.25" customHeight="1" x14ac:dyDescent="0.25">
      <c r="B53" s="249" t="s">
        <v>692</v>
      </c>
      <c r="C53" s="253">
        <v>53</v>
      </c>
      <c r="D53" s="251"/>
    </row>
    <row r="54" spans="2:4" s="247" customFormat="1" ht="17.25" customHeight="1" x14ac:dyDescent="0.25">
      <c r="B54" s="249" t="s">
        <v>693</v>
      </c>
      <c r="C54" s="253" t="s">
        <v>678</v>
      </c>
      <c r="D54" s="251"/>
    </row>
    <row r="55" spans="2:4" s="247" customFormat="1" ht="17.25" customHeight="1" x14ac:dyDescent="0.25">
      <c r="B55" s="249" t="s">
        <v>694</v>
      </c>
      <c r="C55" s="253">
        <v>2</v>
      </c>
      <c r="D55" s="251"/>
    </row>
    <row r="56" spans="2:4" s="247" customFormat="1" ht="17.25" customHeight="1" x14ac:dyDescent="0.25">
      <c r="B56" s="249" t="s">
        <v>695</v>
      </c>
      <c r="C56" s="253">
        <v>35</v>
      </c>
      <c r="D56" s="251"/>
    </row>
    <row r="57" spans="2:4" s="247" customFormat="1" ht="17.25" customHeight="1" x14ac:dyDescent="0.25">
      <c r="B57" s="249" t="s">
        <v>696</v>
      </c>
      <c r="C57" s="253">
        <v>31</v>
      </c>
      <c r="D57" s="251"/>
    </row>
    <row r="58" spans="2:4" s="247" customFormat="1" ht="17.25" customHeight="1" x14ac:dyDescent="0.25">
      <c r="B58" s="249" t="s">
        <v>697</v>
      </c>
      <c r="C58" s="253">
        <v>37</v>
      </c>
      <c r="D58" s="251"/>
    </row>
    <row r="59" spans="2:4" s="247" customFormat="1" ht="17.25" customHeight="1" x14ac:dyDescent="0.25">
      <c r="B59" s="249" t="s">
        <v>698</v>
      </c>
      <c r="C59" s="253">
        <v>61</v>
      </c>
      <c r="D59" s="251"/>
    </row>
    <row r="60" spans="2:4" s="247" customFormat="1" ht="17.25" customHeight="1" x14ac:dyDescent="0.25">
      <c r="B60" s="249" t="s">
        <v>699</v>
      </c>
      <c r="C60" s="253">
        <v>35</v>
      </c>
      <c r="D60" s="251"/>
    </row>
    <row r="61" spans="2:4" s="247" customFormat="1" ht="17.25" customHeight="1" x14ac:dyDescent="0.25">
      <c r="B61" s="249" t="s">
        <v>700</v>
      </c>
      <c r="C61" s="253">
        <v>74</v>
      </c>
      <c r="D61" s="251"/>
    </row>
    <row r="62" spans="2:4" s="247" customFormat="1" ht="17.25" customHeight="1" x14ac:dyDescent="0.25">
      <c r="B62" s="249" t="s">
        <v>701</v>
      </c>
      <c r="C62" s="253">
        <v>48</v>
      </c>
      <c r="D62" s="251"/>
    </row>
    <row r="63" spans="2:4" s="247" customFormat="1" ht="17.25" customHeight="1" x14ac:dyDescent="0.25">
      <c r="B63" s="249" t="s">
        <v>702</v>
      </c>
      <c r="C63" s="253">
        <v>63</v>
      </c>
      <c r="D63" s="251"/>
    </row>
    <row r="64" spans="2:4" s="247" customFormat="1" ht="17.25" customHeight="1" x14ac:dyDescent="0.25">
      <c r="B64" s="249" t="s">
        <v>703</v>
      </c>
      <c r="C64" s="253">
        <v>46</v>
      </c>
      <c r="D64" s="251"/>
    </row>
    <row r="65" spans="2:4" s="247" customFormat="1" ht="17.25" customHeight="1" x14ac:dyDescent="0.25">
      <c r="B65" s="249" t="s">
        <v>704</v>
      </c>
      <c r="C65" s="253" t="s">
        <v>678</v>
      </c>
      <c r="D65" s="251"/>
    </row>
    <row r="66" spans="2:4" s="247" customFormat="1" ht="17.25" customHeight="1" x14ac:dyDescent="0.25">
      <c r="B66" s="249" t="s">
        <v>705</v>
      </c>
      <c r="C66" s="253">
        <v>57</v>
      </c>
      <c r="D66" s="251"/>
    </row>
    <row r="67" spans="2:4" s="247" customFormat="1" ht="17.25" customHeight="1" x14ac:dyDescent="0.25">
      <c r="B67" s="249" t="s">
        <v>706</v>
      </c>
      <c r="C67" s="253">
        <v>60</v>
      </c>
      <c r="D67" s="251"/>
    </row>
    <row r="68" spans="2:4" s="247" customFormat="1" ht="17.25" customHeight="1" x14ac:dyDescent="0.25">
      <c r="B68" s="249" t="s">
        <v>707</v>
      </c>
      <c r="C68" s="253" t="s">
        <v>678</v>
      </c>
      <c r="D68" s="251"/>
    </row>
    <row r="69" spans="2:4" s="247" customFormat="1" ht="17.25" customHeight="1" x14ac:dyDescent="0.25">
      <c r="B69" s="249" t="s">
        <v>708</v>
      </c>
      <c r="C69" s="253">
        <v>14</v>
      </c>
      <c r="D69" s="251"/>
    </row>
    <row r="70" spans="2:4" s="247" customFormat="1" ht="17.25" customHeight="1" x14ac:dyDescent="0.25">
      <c r="B70" s="249" t="s">
        <v>709</v>
      </c>
      <c r="C70" s="253">
        <v>35</v>
      </c>
      <c r="D70" s="251"/>
    </row>
    <row r="71" spans="2:4" s="247" customFormat="1" ht="17.25" customHeight="1" x14ac:dyDescent="0.25">
      <c r="B71" s="249" t="s">
        <v>710</v>
      </c>
      <c r="C71" s="253" t="s">
        <v>678</v>
      </c>
      <c r="D71" s="251"/>
    </row>
    <row r="72" spans="2:4" s="247" customFormat="1" ht="17.25" customHeight="1" x14ac:dyDescent="0.25">
      <c r="B72" s="249" t="s">
        <v>711</v>
      </c>
      <c r="C72" s="253" t="s">
        <v>678</v>
      </c>
      <c r="D72" s="251"/>
    </row>
    <row r="73" spans="2:4" s="247" customFormat="1" ht="17.25" customHeight="1" x14ac:dyDescent="0.25">
      <c r="B73" s="249" t="s">
        <v>712</v>
      </c>
      <c r="C73" s="253">
        <v>22</v>
      </c>
      <c r="D73" s="251"/>
    </row>
    <row r="74" spans="2:4" s="247" customFormat="1" ht="17.25" customHeight="1" x14ac:dyDescent="0.25">
      <c r="B74" s="249" t="s">
        <v>713</v>
      </c>
      <c r="C74" s="253">
        <v>39</v>
      </c>
      <c r="D74" s="251"/>
    </row>
    <row r="75" spans="2:4" s="247" customFormat="1" ht="17.25" customHeight="1" x14ac:dyDescent="0.25">
      <c r="B75" s="249" t="s">
        <v>714</v>
      </c>
      <c r="C75" s="253" t="s">
        <v>678</v>
      </c>
      <c r="D75" s="251"/>
    </row>
    <row r="76" spans="2:4" s="247" customFormat="1" ht="17.25" customHeight="1" x14ac:dyDescent="0.25">
      <c r="B76" s="249" t="s">
        <v>715</v>
      </c>
      <c r="C76" s="253">
        <v>58</v>
      </c>
      <c r="D76" s="251"/>
    </row>
    <row r="77" spans="2:4" s="247" customFormat="1" ht="17.25" customHeight="1" x14ac:dyDescent="0.25">
      <c r="B77" s="249" t="s">
        <v>716</v>
      </c>
      <c r="C77" s="253">
        <v>46</v>
      </c>
      <c r="D77" s="251"/>
    </row>
    <row r="78" spans="2:4" s="247" customFormat="1" ht="17.25" customHeight="1" x14ac:dyDescent="0.25">
      <c r="B78" s="249" t="s">
        <v>717</v>
      </c>
      <c r="C78" s="253">
        <v>52</v>
      </c>
      <c r="D78" s="251"/>
    </row>
    <row r="79" spans="2:4" s="247" customFormat="1" ht="17.25" customHeight="1" x14ac:dyDescent="0.25">
      <c r="B79" s="249" t="s">
        <v>718</v>
      </c>
      <c r="C79" s="253">
        <v>33</v>
      </c>
      <c r="D79" s="251"/>
    </row>
    <row r="80" spans="2:4" s="247" customFormat="1" ht="17.25" customHeight="1" x14ac:dyDescent="0.25">
      <c r="B80" s="249" t="s">
        <v>719</v>
      </c>
      <c r="C80" s="253">
        <v>16</v>
      </c>
      <c r="D80" s="251"/>
    </row>
    <row r="81" spans="2:4" s="247" customFormat="1" ht="17.25" customHeight="1" x14ac:dyDescent="0.25">
      <c r="B81" s="249" t="s">
        <v>720</v>
      </c>
      <c r="C81" s="253">
        <v>47</v>
      </c>
      <c r="D81" s="251"/>
    </row>
    <row r="82" spans="2:4" s="247" customFormat="1" ht="17.25" customHeight="1" x14ac:dyDescent="0.25">
      <c r="B82" s="249" t="s">
        <v>721</v>
      </c>
      <c r="C82" s="253" t="s">
        <v>678</v>
      </c>
      <c r="D82" s="251"/>
    </row>
    <row r="83" spans="2:4" s="247" customFormat="1" ht="17.25" customHeight="1" x14ac:dyDescent="0.25">
      <c r="B83" s="249" t="s">
        <v>722</v>
      </c>
      <c r="C83" s="253">
        <v>54</v>
      </c>
      <c r="D83" s="251"/>
    </row>
    <row r="84" spans="2:4" s="247" customFormat="1" ht="17.25" customHeight="1" x14ac:dyDescent="0.25">
      <c r="B84" s="249" t="s">
        <v>723</v>
      </c>
      <c r="C84" s="253">
        <v>23</v>
      </c>
      <c r="D84" s="251"/>
    </row>
    <row r="85" spans="2:4" s="247" customFormat="1" ht="17.25" customHeight="1" x14ac:dyDescent="0.25">
      <c r="B85" s="249" t="s">
        <v>724</v>
      </c>
      <c r="C85" s="253">
        <v>49</v>
      </c>
      <c r="D85" s="251"/>
    </row>
    <row r="86" spans="2:4" s="247" customFormat="1" ht="17.25" customHeight="1" x14ac:dyDescent="0.25">
      <c r="B86" s="249" t="s">
        <v>725</v>
      </c>
      <c r="C86" s="253">
        <v>53</v>
      </c>
      <c r="D86" s="251"/>
    </row>
    <row r="87" spans="2:4" s="247" customFormat="1" ht="17.25" customHeight="1" x14ac:dyDescent="0.25">
      <c r="B87" s="249" t="s">
        <v>726</v>
      </c>
      <c r="C87" s="253">
        <v>64</v>
      </c>
      <c r="D87" s="251"/>
    </row>
    <row r="88" spans="2:4" s="247" customFormat="1" ht="17.25" customHeight="1" x14ac:dyDescent="0.25">
      <c r="B88" s="249" t="s">
        <v>727</v>
      </c>
      <c r="C88" s="253">
        <v>3</v>
      </c>
      <c r="D88" s="251"/>
    </row>
    <row r="89" spans="2:4" s="247" customFormat="1" ht="17.25" customHeight="1" x14ac:dyDescent="0.25">
      <c r="B89" s="249" t="s">
        <v>728</v>
      </c>
      <c r="C89" s="253">
        <v>35</v>
      </c>
      <c r="D89" s="251"/>
    </row>
    <row r="90" spans="2:4" s="247" customFormat="1" ht="17.25" customHeight="1" x14ac:dyDescent="0.25">
      <c r="B90" s="249" t="s">
        <v>729</v>
      </c>
      <c r="C90" s="253">
        <v>42</v>
      </c>
      <c r="D90" s="251"/>
    </row>
    <row r="91" spans="2:4" s="247" customFormat="1" ht="17.25" customHeight="1" x14ac:dyDescent="0.25">
      <c r="B91" s="249" t="s">
        <v>730</v>
      </c>
      <c r="C91" s="253">
        <v>28</v>
      </c>
      <c r="D91" s="251"/>
    </row>
    <row r="92" spans="2:4" s="247" customFormat="1" ht="17.25" customHeight="1" x14ac:dyDescent="0.25">
      <c r="B92" s="249" t="s">
        <v>731</v>
      </c>
      <c r="C92" s="253">
        <v>31</v>
      </c>
      <c r="D92" s="251"/>
    </row>
    <row r="93" spans="2:4" s="247" customFormat="1" ht="17.25" customHeight="1" x14ac:dyDescent="0.25">
      <c r="B93" s="249" t="s">
        <v>732</v>
      </c>
      <c r="C93" s="253">
        <v>45</v>
      </c>
      <c r="D93" s="251"/>
    </row>
    <row r="94" spans="2:4" s="247" customFormat="1" ht="17.25" customHeight="1" x14ac:dyDescent="0.25">
      <c r="B94" s="249" t="s">
        <v>733</v>
      </c>
      <c r="C94" s="253">
        <v>28</v>
      </c>
      <c r="D94" s="251"/>
    </row>
    <row r="95" spans="2:4" s="247" customFormat="1" ht="17.25" customHeight="1" x14ac:dyDescent="0.25">
      <c r="B95" s="249" t="s">
        <v>734</v>
      </c>
      <c r="C95" s="253">
        <v>63</v>
      </c>
      <c r="D95" s="251"/>
    </row>
    <row r="96" spans="2:4" s="247" customFormat="1" ht="17.25" customHeight="1" x14ac:dyDescent="0.25">
      <c r="B96" s="249" t="s">
        <v>735</v>
      </c>
      <c r="C96" s="253">
        <v>39</v>
      </c>
      <c r="D96" s="251"/>
    </row>
    <row r="97" spans="2:10" s="247" customFormat="1" ht="17.25" customHeight="1" x14ac:dyDescent="0.25">
      <c r="B97" s="249" t="s">
        <v>736</v>
      </c>
      <c r="C97" s="253">
        <v>58</v>
      </c>
      <c r="D97" s="251"/>
    </row>
    <row r="98" spans="2:10" s="247" customFormat="1" ht="17.25" customHeight="1" x14ac:dyDescent="0.25">
      <c r="B98" s="249" t="s">
        <v>737</v>
      </c>
      <c r="C98" s="253">
        <v>40</v>
      </c>
      <c r="D98" s="251"/>
    </row>
    <row r="99" spans="2:10" s="247" customFormat="1" ht="17.25" customHeight="1" x14ac:dyDescent="0.25">
      <c r="B99" s="249" t="s">
        <v>738</v>
      </c>
      <c r="C99" s="253">
        <v>51</v>
      </c>
      <c r="D99" s="251"/>
    </row>
    <row r="100" spans="2:10" s="247" customFormat="1" ht="17.25" customHeight="1" x14ac:dyDescent="0.25">
      <c r="B100" s="249" t="s">
        <v>739</v>
      </c>
      <c r="C100" s="253" t="s">
        <v>678</v>
      </c>
      <c r="D100" s="251"/>
    </row>
    <row r="101" spans="2:10" s="247" customFormat="1" ht="17.25" customHeight="1" x14ac:dyDescent="0.25">
      <c r="B101" s="249" t="s">
        <v>740</v>
      </c>
      <c r="C101" s="253" t="s">
        <v>678</v>
      </c>
      <c r="D101" s="251"/>
    </row>
    <row r="102" spans="2:10" s="247" customFormat="1" ht="17.25" customHeight="1" x14ac:dyDescent="0.25">
      <c r="B102" s="249" t="s">
        <v>741</v>
      </c>
      <c r="C102" s="253">
        <v>41</v>
      </c>
      <c r="D102" s="251"/>
    </row>
    <row r="103" spans="2:10" s="247" customFormat="1" ht="17.25" customHeight="1" x14ac:dyDescent="0.25">
      <c r="B103" s="249" t="s">
        <v>742</v>
      </c>
      <c r="C103" s="253" t="s">
        <v>678</v>
      </c>
      <c r="D103" s="251"/>
    </row>
    <row r="104" spans="2:10" s="247" customFormat="1" ht="17.25" customHeight="1" x14ac:dyDescent="0.25">
      <c r="B104" s="249" t="s">
        <v>743</v>
      </c>
      <c r="C104" s="253">
        <v>70</v>
      </c>
      <c r="D104" s="251"/>
    </row>
    <row r="105" spans="2:10" s="247" customFormat="1" ht="17.25" customHeight="1" x14ac:dyDescent="0.25">
      <c r="B105" s="249" t="s">
        <v>744</v>
      </c>
      <c r="C105" s="253">
        <v>0</v>
      </c>
      <c r="D105" s="251"/>
    </row>
    <row r="106" spans="2:10" s="247" customFormat="1" ht="17.25" customHeight="1" x14ac:dyDescent="0.25">
      <c r="B106" s="249" t="s">
        <v>745</v>
      </c>
      <c r="C106" s="253" t="s">
        <v>678</v>
      </c>
      <c r="D106" s="251"/>
    </row>
    <row r="107" spans="2:10" s="247" customFormat="1" ht="17.25" customHeight="1" x14ac:dyDescent="0.25">
      <c r="B107" s="249" t="s">
        <v>746</v>
      </c>
      <c r="C107" s="253" t="s">
        <v>678</v>
      </c>
      <c r="D107" s="251"/>
    </row>
    <row r="108" spans="2:10" s="247" customFormat="1" ht="17.25" customHeight="1" x14ac:dyDescent="0.25">
      <c r="B108" s="249" t="s">
        <v>747</v>
      </c>
      <c r="C108" s="253" t="s">
        <v>678</v>
      </c>
      <c r="D108" s="251"/>
    </row>
    <row r="109" spans="2:10" s="247" customFormat="1" ht="63.75" customHeight="1" x14ac:dyDescent="0.25">
      <c r="B109" s="425" t="s">
        <v>748</v>
      </c>
      <c r="C109" s="425"/>
      <c r="D109" s="425"/>
      <c r="E109" s="425"/>
      <c r="F109" s="425"/>
      <c r="G109" s="425"/>
      <c r="H109" s="425"/>
      <c r="I109" s="425"/>
      <c r="J109" s="425"/>
    </row>
    <row r="110" spans="2:10" s="247" customFormat="1" ht="17.25" customHeight="1" x14ac:dyDescent="0.25">
      <c r="B110" s="250"/>
      <c r="C110" s="250"/>
      <c r="D110" s="251"/>
    </row>
    <row r="111" spans="2:10" s="247" customFormat="1" ht="17.25" customHeight="1" x14ac:dyDescent="0.25">
      <c r="B111" s="250"/>
      <c r="C111" s="250"/>
      <c r="D111" s="251"/>
    </row>
    <row r="112" spans="2:10" s="247" customFormat="1" ht="17.25" customHeight="1" x14ac:dyDescent="0.25">
      <c r="B112" s="250"/>
      <c r="C112" s="250"/>
      <c r="D112" s="251"/>
    </row>
    <row r="113" spans="2:4" s="247" customFormat="1" ht="17.25" customHeight="1" x14ac:dyDescent="0.25">
      <c r="B113" s="250"/>
      <c r="C113" s="250"/>
      <c r="D113" s="251"/>
    </row>
    <row r="114" spans="2:4" s="247" customFormat="1" ht="17.25" customHeight="1" x14ac:dyDescent="0.25">
      <c r="B114" s="252"/>
      <c r="C114" s="252"/>
      <c r="D114" s="251"/>
    </row>
    <row r="115" spans="2:4" s="247" customFormat="1" ht="17.25" customHeight="1" x14ac:dyDescent="0.25">
      <c r="B115" s="252"/>
      <c r="C115" s="252"/>
      <c r="D115" s="251"/>
    </row>
    <row r="116" spans="2:4" s="247" customFormat="1" ht="17.25" customHeight="1" x14ac:dyDescent="0.25">
      <c r="B116" s="252"/>
      <c r="C116" s="252"/>
      <c r="D116" s="251"/>
    </row>
    <row r="117" spans="2:4" s="247" customFormat="1" ht="17.25" customHeight="1" x14ac:dyDescent="0.25">
      <c r="B117" s="252"/>
      <c r="C117" s="252"/>
      <c r="D117" s="251"/>
    </row>
    <row r="118" spans="2:4" s="247" customFormat="1" ht="17.25" customHeight="1" x14ac:dyDescent="0.25">
      <c r="B118" s="252"/>
      <c r="C118" s="252"/>
      <c r="D118" s="251"/>
    </row>
    <row r="119" spans="2:4" s="247" customFormat="1" ht="17.25" customHeight="1" x14ac:dyDescent="0.25">
      <c r="B119" s="252"/>
      <c r="C119" s="252"/>
      <c r="D119" s="251"/>
    </row>
    <row r="120" spans="2:4" s="247" customFormat="1" ht="17.25" customHeight="1" x14ac:dyDescent="0.25">
      <c r="B120" s="252"/>
      <c r="C120" s="252"/>
      <c r="D120" s="251"/>
    </row>
    <row r="121" spans="2:4" s="247" customFormat="1" ht="17.25" customHeight="1" x14ac:dyDescent="0.25">
      <c r="B121" s="252"/>
      <c r="C121" s="252"/>
      <c r="D121" s="251"/>
    </row>
    <row r="122" spans="2:4" s="247" customFormat="1" ht="17.25" customHeight="1" x14ac:dyDescent="0.25">
      <c r="B122" s="252"/>
      <c r="C122" s="252"/>
      <c r="D122" s="251"/>
    </row>
    <row r="123" spans="2:4" s="247" customFormat="1" ht="17.25" customHeight="1" x14ac:dyDescent="0.25">
      <c r="B123" s="252"/>
      <c r="C123" s="252"/>
      <c r="D123" s="251"/>
    </row>
    <row r="124" spans="2:4" s="250" customFormat="1" ht="17.25" customHeight="1" x14ac:dyDescent="0.25">
      <c r="D124" s="251"/>
    </row>
    <row r="125" spans="2:4" s="250" customFormat="1" ht="17.25" customHeight="1" x14ac:dyDescent="0.25">
      <c r="D125" s="251"/>
    </row>
    <row r="126" spans="2:4" s="250" customFormat="1" ht="17.25" customHeight="1" x14ac:dyDescent="0.25">
      <c r="D126" s="251"/>
    </row>
    <row r="127" spans="2:4" s="250" customFormat="1" ht="17.25" customHeight="1" x14ac:dyDescent="0.25">
      <c r="D127" s="251"/>
    </row>
    <row r="128" spans="2:4" s="250" customFormat="1" ht="17.25" customHeight="1" x14ac:dyDescent="0.25"/>
    <row r="129" s="250" customFormat="1" ht="27" customHeight="1" x14ac:dyDescent="0.25"/>
    <row r="130" s="250" customFormat="1" ht="12.75" customHeight="1" x14ac:dyDescent="0.25"/>
    <row r="131" s="247" customFormat="1" ht="31.5" customHeight="1" x14ac:dyDescent="0.25"/>
    <row r="132" s="246" customFormat="1" x14ac:dyDescent="0.25"/>
  </sheetData>
  <mergeCells count="3">
    <mergeCell ref="E18:J18"/>
    <mergeCell ref="B2:J2"/>
    <mergeCell ref="B109:J109"/>
  </mergeCells>
  <pageMargins left="0.7" right="0.7" top="0.75" bottom="0.75" header="0.3" footer="0.3"/>
  <drawing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6"/>
  <sheetViews>
    <sheetView workbookViewId="0">
      <selection activeCell="J5" sqref="J5"/>
    </sheetView>
  </sheetViews>
  <sheetFormatPr baseColWidth="10" defaultRowHeight="15" x14ac:dyDescent="0.25"/>
  <cols>
    <col min="2" max="2" width="22.7109375" customWidth="1"/>
  </cols>
  <sheetData>
    <row r="2" spans="2:8" x14ac:dyDescent="0.25">
      <c r="B2" s="324" t="s">
        <v>640</v>
      </c>
      <c r="C2" s="324"/>
      <c r="D2" s="324"/>
      <c r="E2" s="324"/>
      <c r="F2" s="324"/>
      <c r="G2" s="324"/>
      <c r="H2" s="324"/>
    </row>
    <row r="3" spans="2:8" x14ac:dyDescent="0.25">
      <c r="B3" s="2"/>
    </row>
    <row r="4" spans="2:8" ht="48" x14ac:dyDescent="0.25">
      <c r="B4" s="199"/>
      <c r="C4" s="184" t="s">
        <v>626</v>
      </c>
      <c r="D4" s="184" t="s">
        <v>627</v>
      </c>
      <c r="E4" s="184" t="s">
        <v>628</v>
      </c>
      <c r="F4" s="184" t="s">
        <v>629</v>
      </c>
      <c r="G4" s="184" t="s">
        <v>630</v>
      </c>
      <c r="H4" s="184" t="s">
        <v>631</v>
      </c>
    </row>
    <row r="5" spans="2:8" x14ac:dyDescent="0.25">
      <c r="B5" s="242" t="s">
        <v>605</v>
      </c>
      <c r="C5" s="199">
        <v>235</v>
      </c>
      <c r="D5" s="199" t="s">
        <v>606</v>
      </c>
      <c r="E5" s="199" t="s">
        <v>632</v>
      </c>
      <c r="F5" s="243">
        <v>0.43</v>
      </c>
      <c r="G5" s="199">
        <v>2</v>
      </c>
      <c r="H5" s="183">
        <v>0.35</v>
      </c>
    </row>
    <row r="6" spans="2:8" x14ac:dyDescent="0.25">
      <c r="B6" s="242" t="s">
        <v>607</v>
      </c>
      <c r="C6" s="199">
        <v>249</v>
      </c>
      <c r="D6" s="183">
        <v>0.66</v>
      </c>
      <c r="E6" s="244" t="s">
        <v>606</v>
      </c>
      <c r="F6" s="245" t="s">
        <v>606</v>
      </c>
      <c r="G6" s="199" t="s">
        <v>606</v>
      </c>
      <c r="H6" s="183">
        <v>0.7</v>
      </c>
    </row>
    <row r="7" spans="2:8" x14ac:dyDescent="0.25">
      <c r="B7" s="242" t="s">
        <v>608</v>
      </c>
      <c r="C7" s="199">
        <v>247</v>
      </c>
      <c r="D7" s="183">
        <v>0.66</v>
      </c>
      <c r="E7" s="199" t="s">
        <v>633</v>
      </c>
      <c r="F7" s="243">
        <v>0.06</v>
      </c>
      <c r="G7" s="199">
        <v>1.6</v>
      </c>
      <c r="H7" s="183">
        <v>0.57999999999999996</v>
      </c>
    </row>
    <row r="8" spans="2:8" x14ac:dyDescent="0.25">
      <c r="B8" s="242" t="s">
        <v>609</v>
      </c>
      <c r="C8" s="199">
        <v>237</v>
      </c>
      <c r="D8" s="199" t="s">
        <v>606</v>
      </c>
      <c r="E8" s="199" t="s">
        <v>634</v>
      </c>
      <c r="F8" s="243">
        <v>0.54</v>
      </c>
      <c r="G8" s="199">
        <v>1.6</v>
      </c>
      <c r="H8" s="183">
        <v>0.4</v>
      </c>
    </row>
    <row r="9" spans="2:8" x14ac:dyDescent="0.25">
      <c r="B9" s="242" t="s">
        <v>610</v>
      </c>
      <c r="C9" s="199">
        <v>209</v>
      </c>
      <c r="D9" s="183">
        <v>0.64</v>
      </c>
      <c r="E9" s="199" t="s">
        <v>635</v>
      </c>
      <c r="F9" s="243">
        <v>0.46</v>
      </c>
      <c r="G9" s="199">
        <v>2.2000000000000002</v>
      </c>
      <c r="H9" s="183">
        <v>0.22</v>
      </c>
    </row>
    <row r="10" spans="2:8" x14ac:dyDescent="0.25">
      <c r="B10" s="242" t="s">
        <v>611</v>
      </c>
      <c r="C10" s="199">
        <v>249</v>
      </c>
      <c r="D10" s="183">
        <v>0.48</v>
      </c>
      <c r="E10" s="199" t="s">
        <v>636</v>
      </c>
      <c r="F10" s="243">
        <v>0.56999999999999995</v>
      </c>
      <c r="G10" s="199">
        <v>2.7</v>
      </c>
      <c r="H10" s="183">
        <v>0.16</v>
      </c>
    </row>
    <row r="11" spans="2:8" x14ac:dyDescent="0.25">
      <c r="B11" s="242" t="s">
        <v>612</v>
      </c>
      <c r="C11" s="199">
        <v>250</v>
      </c>
      <c r="D11" s="183">
        <v>0.57999999999999996</v>
      </c>
      <c r="E11" s="199" t="s">
        <v>634</v>
      </c>
      <c r="F11" s="243">
        <v>0.66</v>
      </c>
      <c r="G11" s="199">
        <v>1.2</v>
      </c>
      <c r="H11" s="183">
        <v>0.53</v>
      </c>
    </row>
    <row r="12" spans="2:8" x14ac:dyDescent="0.25">
      <c r="B12" s="242" t="s">
        <v>613</v>
      </c>
      <c r="C12" s="199">
        <v>123</v>
      </c>
      <c r="D12" s="183">
        <v>0.33</v>
      </c>
      <c r="E12" s="199" t="s">
        <v>606</v>
      </c>
      <c r="F12" s="245" t="s">
        <v>606</v>
      </c>
      <c r="G12" s="199">
        <v>1.3</v>
      </c>
      <c r="H12" s="199" t="s">
        <v>606</v>
      </c>
    </row>
    <row r="13" spans="2:8" x14ac:dyDescent="0.25">
      <c r="B13" s="242" t="s">
        <v>614</v>
      </c>
      <c r="C13" s="199">
        <v>192</v>
      </c>
      <c r="D13" s="183">
        <v>0.59</v>
      </c>
      <c r="E13" s="199" t="s">
        <v>637</v>
      </c>
      <c r="F13" s="243">
        <v>0.9</v>
      </c>
      <c r="G13" s="199">
        <v>1.4</v>
      </c>
      <c r="H13" s="183">
        <v>0.68</v>
      </c>
    </row>
    <row r="15" spans="2:8" ht="24.75" customHeight="1" x14ac:dyDescent="0.25">
      <c r="B15" s="362" t="s">
        <v>638</v>
      </c>
      <c r="C15" s="362"/>
      <c r="D15" s="362"/>
      <c r="E15" s="362"/>
      <c r="F15" s="362"/>
      <c r="G15" s="362"/>
      <c r="H15" s="362"/>
    </row>
    <row r="16" spans="2:8" x14ac:dyDescent="0.25">
      <c r="B16" s="319" t="s">
        <v>639</v>
      </c>
      <c r="C16" s="319"/>
      <c r="D16" s="319"/>
      <c r="E16" s="319"/>
      <c r="F16" s="319"/>
      <c r="G16" s="319"/>
      <c r="H16" s="319"/>
    </row>
  </sheetData>
  <mergeCells count="3">
    <mergeCell ref="B15:H15"/>
    <mergeCell ref="B16:H16"/>
    <mergeCell ref="B2:H2"/>
  </mergeCells>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7"/>
  <sheetViews>
    <sheetView workbookViewId="0">
      <selection activeCell="D11" sqref="D11"/>
    </sheetView>
  </sheetViews>
  <sheetFormatPr baseColWidth="10" defaultRowHeight="15" x14ac:dyDescent="0.25"/>
  <cols>
    <col min="2" max="2" width="45.5703125" customWidth="1"/>
  </cols>
  <sheetData>
    <row r="2" spans="2:7" x14ac:dyDescent="0.25">
      <c r="B2" s="361" t="s">
        <v>469</v>
      </c>
      <c r="C2" s="361"/>
      <c r="D2" s="361"/>
      <c r="E2" s="361"/>
      <c r="F2" s="361"/>
      <c r="G2" s="361"/>
    </row>
    <row r="3" spans="2:7" x14ac:dyDescent="0.25">
      <c r="B3" s="2"/>
    </row>
    <row r="4" spans="2:7" x14ac:dyDescent="0.25">
      <c r="B4" s="202" t="s">
        <v>468</v>
      </c>
      <c r="C4" s="201" t="s">
        <v>467</v>
      </c>
      <c r="D4" s="201" t="s">
        <v>466</v>
      </c>
      <c r="E4" s="201" t="s">
        <v>465</v>
      </c>
      <c r="F4" s="201" t="s">
        <v>416</v>
      </c>
      <c r="G4" s="201" t="s">
        <v>193</v>
      </c>
    </row>
    <row r="5" spans="2:7" x14ac:dyDescent="0.25">
      <c r="B5" s="200" t="s">
        <v>464</v>
      </c>
      <c r="C5" s="199">
        <v>363</v>
      </c>
      <c r="D5" s="199">
        <v>211</v>
      </c>
      <c r="E5" s="199">
        <v>97</v>
      </c>
      <c r="F5" s="199">
        <v>59</v>
      </c>
      <c r="G5" s="199">
        <v>194</v>
      </c>
    </row>
    <row r="7" spans="2:7" x14ac:dyDescent="0.25">
      <c r="B7" s="319" t="s">
        <v>463</v>
      </c>
      <c r="C7" s="319"/>
      <c r="D7" s="319"/>
      <c r="E7" s="319"/>
      <c r="F7" s="319"/>
      <c r="G7" s="319"/>
    </row>
  </sheetData>
  <mergeCells count="2">
    <mergeCell ref="B2:G2"/>
    <mergeCell ref="B7:G7"/>
  </mergeCells>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2"/>
  <sheetViews>
    <sheetView workbookViewId="0">
      <selection activeCell="B3" sqref="B3"/>
    </sheetView>
  </sheetViews>
  <sheetFormatPr baseColWidth="10" defaultRowHeight="15" x14ac:dyDescent="0.25"/>
  <cols>
    <col min="2" max="2" width="24.85546875" customWidth="1"/>
  </cols>
  <sheetData>
    <row r="2" spans="2:8" x14ac:dyDescent="0.25">
      <c r="B2" s="324" t="s">
        <v>475</v>
      </c>
      <c r="C2" s="324"/>
      <c r="D2" s="324"/>
      <c r="E2" s="324"/>
      <c r="F2" s="324"/>
      <c r="G2" s="324"/>
      <c r="H2" s="324"/>
    </row>
    <row r="4" spans="2:8" x14ac:dyDescent="0.25">
      <c r="B4" s="207"/>
      <c r="C4" s="201" t="s">
        <v>467</v>
      </c>
      <c r="D4" s="201" t="s">
        <v>466</v>
      </c>
      <c r="E4" s="201" t="s">
        <v>465</v>
      </c>
      <c r="F4" s="201" t="s">
        <v>416</v>
      </c>
      <c r="G4" s="201" t="s">
        <v>70</v>
      </c>
      <c r="H4" s="201" t="s">
        <v>193</v>
      </c>
    </row>
    <row r="5" spans="2:8" x14ac:dyDescent="0.25">
      <c r="B5" s="206" t="s">
        <v>474</v>
      </c>
      <c r="C5" s="205">
        <v>124340</v>
      </c>
      <c r="D5" s="205">
        <v>485157</v>
      </c>
      <c r="E5" s="205">
        <v>205494</v>
      </c>
      <c r="F5" s="205">
        <v>37961</v>
      </c>
      <c r="G5" s="205">
        <v>45219</v>
      </c>
      <c r="H5" s="205">
        <v>898171</v>
      </c>
    </row>
    <row r="6" spans="2:8" x14ac:dyDescent="0.25">
      <c r="B6" s="204" t="s">
        <v>473</v>
      </c>
      <c r="C6" s="203">
        <v>0.14000000000000001</v>
      </c>
      <c r="D6" s="203">
        <v>0.54</v>
      </c>
      <c r="E6" s="203">
        <v>0.23</v>
      </c>
      <c r="F6" s="203">
        <v>0.04</v>
      </c>
      <c r="G6" s="203">
        <v>0.05</v>
      </c>
      <c r="H6" s="203">
        <v>1</v>
      </c>
    </row>
    <row r="7" spans="2:8" x14ac:dyDescent="0.25">
      <c r="B7" s="206" t="s">
        <v>472</v>
      </c>
      <c r="C7" s="205">
        <v>1901910</v>
      </c>
      <c r="D7" s="205">
        <v>3107591</v>
      </c>
      <c r="E7" s="205">
        <v>972156</v>
      </c>
      <c r="F7" s="205">
        <v>68808</v>
      </c>
      <c r="G7" s="205">
        <v>421266</v>
      </c>
      <c r="H7" s="205">
        <v>6471731</v>
      </c>
    </row>
    <row r="8" spans="2:8" x14ac:dyDescent="0.25">
      <c r="B8" s="204"/>
      <c r="C8" s="203">
        <v>0.28999999999999998</v>
      </c>
      <c r="D8" s="203">
        <v>0.48</v>
      </c>
      <c r="E8" s="203">
        <v>0.15</v>
      </c>
      <c r="F8" s="203">
        <v>0.01</v>
      </c>
      <c r="G8" s="203">
        <v>7.0000000000000007E-2</v>
      </c>
      <c r="H8" s="203">
        <v>1</v>
      </c>
    </row>
    <row r="10" spans="2:8" x14ac:dyDescent="0.25">
      <c r="B10" s="362" t="s">
        <v>471</v>
      </c>
      <c r="C10" s="362"/>
      <c r="D10" s="362"/>
      <c r="E10" s="362"/>
      <c r="F10" s="362"/>
      <c r="G10" s="362"/>
      <c r="H10" s="362"/>
    </row>
    <row r="11" spans="2:8" ht="24" customHeight="1" x14ac:dyDescent="0.25">
      <c r="B11" s="362" t="s">
        <v>470</v>
      </c>
      <c r="C11" s="362"/>
      <c r="D11" s="362"/>
      <c r="E11" s="362"/>
      <c r="F11" s="362"/>
      <c r="G11" s="362"/>
      <c r="H11" s="362"/>
    </row>
    <row r="12" spans="2:8" x14ac:dyDescent="0.25">
      <c r="B12" s="362" t="s">
        <v>463</v>
      </c>
      <c r="C12" s="362"/>
      <c r="D12" s="362"/>
      <c r="E12" s="362"/>
      <c r="F12" s="362"/>
      <c r="G12" s="362"/>
      <c r="H12" s="362"/>
    </row>
  </sheetData>
  <mergeCells count="4">
    <mergeCell ref="B2:H2"/>
    <mergeCell ref="B10:H10"/>
    <mergeCell ref="B11:H11"/>
    <mergeCell ref="B12:H12"/>
  </mergeCells>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21"/>
  <sheetViews>
    <sheetView workbookViewId="0">
      <selection activeCell="A2" sqref="A2"/>
    </sheetView>
  </sheetViews>
  <sheetFormatPr baseColWidth="10" defaultRowHeight="15" x14ac:dyDescent="0.25"/>
  <sheetData>
    <row r="2" spans="2:8" ht="30" customHeight="1" x14ac:dyDescent="0.25">
      <c r="B2" s="361" t="s">
        <v>485</v>
      </c>
      <c r="C2" s="361"/>
      <c r="D2" s="361"/>
      <c r="E2" s="361"/>
      <c r="F2" s="361"/>
      <c r="G2" s="361"/>
      <c r="H2" s="361"/>
    </row>
    <row r="4" spans="2:8" x14ac:dyDescent="0.25">
      <c r="B4" s="212"/>
      <c r="C4" s="207"/>
      <c r="D4" s="201" t="s">
        <v>467</v>
      </c>
      <c r="E4" s="201" t="s">
        <v>466</v>
      </c>
      <c r="F4" s="201" t="s">
        <v>465</v>
      </c>
      <c r="G4" s="201" t="s">
        <v>416</v>
      </c>
      <c r="H4" s="201" t="s">
        <v>193</v>
      </c>
    </row>
    <row r="5" spans="2:8" x14ac:dyDescent="0.25">
      <c r="B5" s="426" t="s">
        <v>484</v>
      </c>
      <c r="C5" s="206" t="s">
        <v>147</v>
      </c>
      <c r="D5" s="211">
        <v>2.5</v>
      </c>
      <c r="E5" s="211">
        <v>3</v>
      </c>
      <c r="F5" s="211">
        <v>4.5999999999999996</v>
      </c>
      <c r="G5" s="211">
        <v>14.7</v>
      </c>
      <c r="H5" s="211">
        <v>3.7</v>
      </c>
    </row>
    <row r="6" spans="2:8" x14ac:dyDescent="0.25">
      <c r="B6" s="427"/>
      <c r="C6" s="210" t="s">
        <v>480</v>
      </c>
      <c r="D6" s="209">
        <v>3</v>
      </c>
      <c r="E6" s="209">
        <v>3.6</v>
      </c>
      <c r="F6" s="209">
        <v>6.1</v>
      </c>
      <c r="G6" s="209">
        <v>15.1</v>
      </c>
      <c r="H6" s="209">
        <v>4.0999999999999996</v>
      </c>
    </row>
    <row r="7" spans="2:8" x14ac:dyDescent="0.25">
      <c r="B7" s="428"/>
      <c r="C7" s="208" t="s">
        <v>479</v>
      </c>
      <c r="D7" s="203">
        <v>-0.17</v>
      </c>
      <c r="E7" s="203">
        <v>-0.18</v>
      </c>
      <c r="F7" s="203">
        <v>-0.24</v>
      </c>
      <c r="G7" s="203">
        <v>-0.02</v>
      </c>
      <c r="H7" s="203">
        <v>-0.09</v>
      </c>
    </row>
    <row r="8" spans="2:8" ht="15" customHeight="1" x14ac:dyDescent="0.25">
      <c r="B8" s="426" t="s">
        <v>483</v>
      </c>
      <c r="C8" s="206" t="s">
        <v>147</v>
      </c>
      <c r="D8" s="211">
        <v>1.3</v>
      </c>
      <c r="E8" s="211">
        <v>1.4</v>
      </c>
      <c r="F8" s="211">
        <v>1.9</v>
      </c>
      <c r="G8" s="211">
        <v>4.5999999999999996</v>
      </c>
      <c r="H8" s="211">
        <v>1.6</v>
      </c>
    </row>
    <row r="9" spans="2:8" x14ac:dyDescent="0.25">
      <c r="B9" s="427"/>
      <c r="C9" s="210" t="s">
        <v>480</v>
      </c>
      <c r="D9" s="209">
        <v>1.3</v>
      </c>
      <c r="E9" s="209">
        <v>1.6</v>
      </c>
      <c r="F9" s="209">
        <v>2.1</v>
      </c>
      <c r="G9" s="209">
        <v>4.5</v>
      </c>
      <c r="H9" s="209">
        <v>1.7</v>
      </c>
    </row>
    <row r="10" spans="2:8" x14ac:dyDescent="0.25">
      <c r="B10" s="428"/>
      <c r="C10" s="208" t="s">
        <v>479</v>
      </c>
      <c r="D10" s="203">
        <v>0</v>
      </c>
      <c r="E10" s="203">
        <v>-0.13</v>
      </c>
      <c r="F10" s="203">
        <v>-0.08</v>
      </c>
      <c r="G10" s="203">
        <v>0.02</v>
      </c>
      <c r="H10" s="203">
        <v>-0.02</v>
      </c>
    </row>
    <row r="11" spans="2:8" ht="15" customHeight="1" x14ac:dyDescent="0.25">
      <c r="B11" s="426" t="s">
        <v>482</v>
      </c>
      <c r="C11" s="206" t="s">
        <v>147</v>
      </c>
      <c r="D11" s="211">
        <v>0.4</v>
      </c>
      <c r="E11" s="211">
        <v>0.4</v>
      </c>
      <c r="F11" s="211">
        <v>0.6</v>
      </c>
      <c r="G11" s="211">
        <v>1.5</v>
      </c>
      <c r="H11" s="211">
        <v>0.5</v>
      </c>
    </row>
    <row r="12" spans="2:8" x14ac:dyDescent="0.25">
      <c r="B12" s="427"/>
      <c r="C12" s="210" t="s">
        <v>480</v>
      </c>
      <c r="D12" s="209">
        <v>0.4</v>
      </c>
      <c r="E12" s="209">
        <v>0.5</v>
      </c>
      <c r="F12" s="209">
        <v>0.6</v>
      </c>
      <c r="G12" s="209">
        <v>1.5</v>
      </c>
      <c r="H12" s="209">
        <v>0.5</v>
      </c>
    </row>
    <row r="13" spans="2:8" x14ac:dyDescent="0.25">
      <c r="B13" s="428"/>
      <c r="C13" s="208" t="s">
        <v>479</v>
      </c>
      <c r="D13" s="203">
        <v>0</v>
      </c>
      <c r="E13" s="203">
        <v>-0.11</v>
      </c>
      <c r="F13" s="203">
        <v>-0.04</v>
      </c>
      <c r="G13" s="203">
        <v>0.02</v>
      </c>
      <c r="H13" s="203">
        <v>0</v>
      </c>
    </row>
    <row r="14" spans="2:8" ht="15" customHeight="1" x14ac:dyDescent="0.25">
      <c r="B14" s="426" t="s">
        <v>481</v>
      </c>
      <c r="C14" s="206" t="s">
        <v>147</v>
      </c>
      <c r="D14" s="211">
        <v>2.5</v>
      </c>
      <c r="E14" s="211">
        <v>2</v>
      </c>
      <c r="F14" s="211">
        <v>2.5</v>
      </c>
      <c r="G14" s="211">
        <v>5.4</v>
      </c>
      <c r="H14" s="211">
        <v>2.2999999999999998</v>
      </c>
    </row>
    <row r="15" spans="2:8" x14ac:dyDescent="0.25">
      <c r="B15" s="427"/>
      <c r="C15" s="210" t="s">
        <v>480</v>
      </c>
      <c r="D15" s="209">
        <v>2.5</v>
      </c>
      <c r="E15" s="209">
        <v>2.2999999999999998</v>
      </c>
      <c r="F15" s="209">
        <v>2.6</v>
      </c>
      <c r="G15" s="209">
        <v>5.5</v>
      </c>
      <c r="H15" s="209">
        <v>2.5</v>
      </c>
    </row>
    <row r="16" spans="2:8" x14ac:dyDescent="0.25">
      <c r="B16" s="428"/>
      <c r="C16" s="208" t="s">
        <v>479</v>
      </c>
      <c r="D16" s="203">
        <v>0</v>
      </c>
      <c r="E16" s="203">
        <v>-0.12</v>
      </c>
      <c r="F16" s="203">
        <v>-7.0000000000000007E-2</v>
      </c>
      <c r="G16" s="203">
        <v>-0.02</v>
      </c>
      <c r="H16" s="203">
        <v>-0.06</v>
      </c>
    </row>
    <row r="18" spans="2:8" x14ac:dyDescent="0.25">
      <c r="B18" s="362" t="s">
        <v>463</v>
      </c>
      <c r="C18" s="362"/>
      <c r="D18" s="362"/>
      <c r="E18" s="362"/>
      <c r="F18" s="362"/>
      <c r="G18" s="362"/>
      <c r="H18" s="362"/>
    </row>
    <row r="19" spans="2:8" x14ac:dyDescent="0.25">
      <c r="B19" s="362" t="s">
        <v>478</v>
      </c>
      <c r="C19" s="362"/>
      <c r="D19" s="362"/>
      <c r="E19" s="362"/>
      <c r="F19" s="362"/>
      <c r="G19" s="362"/>
      <c r="H19" s="362"/>
    </row>
    <row r="20" spans="2:8" ht="27.75" customHeight="1" x14ac:dyDescent="0.25">
      <c r="B20" s="362" t="s">
        <v>477</v>
      </c>
      <c r="C20" s="362"/>
      <c r="D20" s="362"/>
      <c r="E20" s="362"/>
      <c r="F20" s="362"/>
      <c r="G20" s="362"/>
      <c r="H20" s="362"/>
    </row>
    <row r="21" spans="2:8" ht="28.5" customHeight="1" x14ac:dyDescent="0.25">
      <c r="B21" s="362" t="s">
        <v>476</v>
      </c>
      <c r="C21" s="362"/>
      <c r="D21" s="362"/>
      <c r="E21" s="362"/>
      <c r="F21" s="362"/>
      <c r="G21" s="362"/>
      <c r="H21" s="362"/>
    </row>
  </sheetData>
  <mergeCells count="9">
    <mergeCell ref="B2:H2"/>
    <mergeCell ref="B18:H18"/>
    <mergeCell ref="B19:H19"/>
    <mergeCell ref="B20:H20"/>
    <mergeCell ref="B21:H21"/>
    <mergeCell ref="B5:B7"/>
    <mergeCell ref="B8:B10"/>
    <mergeCell ref="B11:B13"/>
    <mergeCell ref="B14:B16"/>
  </mergeCells>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1"/>
  <sheetViews>
    <sheetView workbookViewId="0"/>
  </sheetViews>
  <sheetFormatPr baseColWidth="10" defaultRowHeight="15" x14ac:dyDescent="0.25"/>
  <cols>
    <col min="2" max="2" width="22.7109375" customWidth="1"/>
  </cols>
  <sheetData>
    <row r="2" spans="2:8" x14ac:dyDescent="0.25">
      <c r="B2" s="361" t="s">
        <v>492</v>
      </c>
      <c r="C2" s="361"/>
      <c r="D2" s="361"/>
      <c r="E2" s="361"/>
      <c r="F2" s="361"/>
      <c r="G2" s="361"/>
      <c r="H2" s="361"/>
    </row>
    <row r="4" spans="2:8" x14ac:dyDescent="0.25">
      <c r="B4" s="207"/>
      <c r="C4" s="201" t="s">
        <v>467</v>
      </c>
      <c r="D4" s="201" t="s">
        <v>466</v>
      </c>
      <c r="E4" s="201" t="s">
        <v>465</v>
      </c>
      <c r="F4" s="201" t="s">
        <v>416</v>
      </c>
      <c r="G4" s="201" t="s">
        <v>70</v>
      </c>
      <c r="H4" s="201" t="s">
        <v>193</v>
      </c>
    </row>
    <row r="5" spans="2:8" x14ac:dyDescent="0.25">
      <c r="B5" s="218" t="s">
        <v>491</v>
      </c>
      <c r="C5" s="217">
        <v>0.32</v>
      </c>
      <c r="D5" s="217">
        <v>0.28000000000000003</v>
      </c>
      <c r="E5" s="217">
        <v>0.14000000000000001</v>
      </c>
      <c r="F5" s="217">
        <v>0.02</v>
      </c>
      <c r="G5" s="217">
        <v>0.25</v>
      </c>
      <c r="H5" s="217">
        <v>0.25</v>
      </c>
    </row>
    <row r="6" spans="2:8" x14ac:dyDescent="0.25">
      <c r="B6" s="216" t="s">
        <v>490</v>
      </c>
      <c r="C6" s="215">
        <v>0.83</v>
      </c>
      <c r="D6" s="215">
        <v>0.74</v>
      </c>
      <c r="E6" s="215">
        <v>0.61</v>
      </c>
      <c r="F6" s="215">
        <v>0.38</v>
      </c>
      <c r="G6" s="215">
        <v>0.94</v>
      </c>
      <c r="H6" s="215">
        <v>0.72</v>
      </c>
    </row>
    <row r="7" spans="2:8" x14ac:dyDescent="0.25">
      <c r="B7" s="216" t="s">
        <v>489</v>
      </c>
      <c r="C7" s="215">
        <v>0.91</v>
      </c>
      <c r="D7" s="215">
        <v>0.85</v>
      </c>
      <c r="E7" s="215">
        <v>0.75</v>
      </c>
      <c r="F7" s="215">
        <v>0.53</v>
      </c>
      <c r="G7" s="215">
        <v>0.98</v>
      </c>
      <c r="H7" s="215">
        <v>0.83</v>
      </c>
    </row>
    <row r="8" spans="2:8" x14ac:dyDescent="0.25">
      <c r="B8" s="214" t="s">
        <v>488</v>
      </c>
      <c r="C8" s="213">
        <v>0.74</v>
      </c>
      <c r="D8" s="213">
        <v>0.74</v>
      </c>
      <c r="E8" s="213">
        <v>0.62</v>
      </c>
      <c r="F8" s="213">
        <v>0.48</v>
      </c>
      <c r="G8" s="213">
        <v>0.7</v>
      </c>
      <c r="H8" s="213">
        <v>0.71</v>
      </c>
    </row>
    <row r="10" spans="2:8" ht="27.75" customHeight="1" x14ac:dyDescent="0.25">
      <c r="B10" s="362" t="s">
        <v>487</v>
      </c>
      <c r="C10" s="362"/>
      <c r="D10" s="362"/>
      <c r="E10" s="362"/>
      <c r="F10" s="362"/>
      <c r="G10" s="362"/>
      <c r="H10" s="362"/>
    </row>
    <row r="11" spans="2:8" x14ac:dyDescent="0.25">
      <c r="B11" s="319" t="s">
        <v>486</v>
      </c>
      <c r="C11" s="319"/>
      <c r="D11" s="319"/>
      <c r="E11" s="319"/>
      <c r="F11" s="319"/>
      <c r="G11" s="319"/>
      <c r="H11" s="319"/>
    </row>
  </sheetData>
  <mergeCells count="3">
    <mergeCell ref="B10:H10"/>
    <mergeCell ref="B11:H11"/>
    <mergeCell ref="B2:H2"/>
  </mergeCells>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10"/>
  <sheetViews>
    <sheetView workbookViewId="0"/>
  </sheetViews>
  <sheetFormatPr baseColWidth="10" defaultRowHeight="15" x14ac:dyDescent="0.25"/>
  <sheetData>
    <row r="2" spans="2:7" ht="30.75" customHeight="1" x14ac:dyDescent="0.25">
      <c r="B2" s="361" t="s">
        <v>496</v>
      </c>
      <c r="C2" s="361"/>
      <c r="D2" s="361"/>
      <c r="E2" s="361"/>
      <c r="F2" s="361"/>
      <c r="G2" s="361"/>
    </row>
    <row r="3" spans="2:7" x14ac:dyDescent="0.25">
      <c r="B3" s="2"/>
    </row>
    <row r="4" spans="2:7" x14ac:dyDescent="0.25">
      <c r="B4" s="207"/>
      <c r="C4" s="201" t="s">
        <v>467</v>
      </c>
      <c r="D4" s="201" t="s">
        <v>466</v>
      </c>
      <c r="E4" s="201" t="s">
        <v>465</v>
      </c>
      <c r="F4" s="201" t="s">
        <v>416</v>
      </c>
      <c r="G4" s="201" t="s">
        <v>193</v>
      </c>
    </row>
    <row r="5" spans="2:7" x14ac:dyDescent="0.25">
      <c r="B5" s="222" t="s">
        <v>147</v>
      </c>
      <c r="C5" s="221">
        <v>4.4999999999999998E-2</v>
      </c>
      <c r="D5" s="221">
        <v>3.5999999999999997E-2</v>
      </c>
      <c r="E5" s="221">
        <v>3.9E-2</v>
      </c>
      <c r="F5" s="221">
        <v>4.2000000000000003E-2</v>
      </c>
      <c r="G5" s="221">
        <v>3.9E-2</v>
      </c>
    </row>
    <row r="6" spans="2:7" x14ac:dyDescent="0.25">
      <c r="B6" s="220" t="s">
        <v>495</v>
      </c>
      <c r="C6" s="219">
        <v>0.109</v>
      </c>
      <c r="D6" s="219">
        <v>8.5000000000000006E-2</v>
      </c>
      <c r="E6" s="219">
        <v>8.1000000000000003E-2</v>
      </c>
      <c r="F6" s="219">
        <v>5.8000000000000003E-2</v>
      </c>
      <c r="G6" s="219">
        <v>9.0999999999999998E-2</v>
      </c>
    </row>
    <row r="7" spans="2:7" x14ac:dyDescent="0.25">
      <c r="B7" s="208" t="s">
        <v>494</v>
      </c>
      <c r="C7" s="203">
        <v>-0.59</v>
      </c>
      <c r="D7" s="203">
        <v>-0.56999999999999995</v>
      </c>
      <c r="E7" s="203">
        <v>-0.52</v>
      </c>
      <c r="F7" s="203">
        <v>-0.28000000000000003</v>
      </c>
      <c r="G7" s="203">
        <v>-0.57999999999999996</v>
      </c>
    </row>
    <row r="9" spans="2:7" ht="36.75" customHeight="1" x14ac:dyDescent="0.25">
      <c r="B9" s="362" t="s">
        <v>493</v>
      </c>
      <c r="C9" s="362"/>
      <c r="D9" s="362"/>
      <c r="E9" s="362"/>
      <c r="F9" s="362"/>
      <c r="G9" s="362"/>
    </row>
    <row r="10" spans="2:7" x14ac:dyDescent="0.25">
      <c r="B10" s="319" t="s">
        <v>463</v>
      </c>
      <c r="C10" s="319"/>
      <c r="D10" s="319"/>
      <c r="E10" s="319"/>
      <c r="F10" s="319"/>
      <c r="G10" s="319"/>
    </row>
  </sheetData>
  <mergeCells count="3">
    <mergeCell ref="B2:G2"/>
    <mergeCell ref="B9:G9"/>
    <mergeCell ref="B10:G10"/>
  </mergeCells>
  <pageMargins left="0.7" right="0.7" top="0.75" bottom="0.75"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13"/>
  <sheetViews>
    <sheetView workbookViewId="0">
      <selection activeCell="C8" sqref="C8"/>
    </sheetView>
  </sheetViews>
  <sheetFormatPr baseColWidth="10" defaultRowHeight="15" x14ac:dyDescent="0.25"/>
  <cols>
    <col min="2" max="2" width="16.140625" customWidth="1"/>
  </cols>
  <sheetData>
    <row r="2" spans="2:9" x14ac:dyDescent="0.25">
      <c r="B2" s="324" t="s">
        <v>503</v>
      </c>
      <c r="C2" s="324"/>
      <c r="D2" s="324"/>
      <c r="E2" s="324"/>
      <c r="F2" s="324"/>
      <c r="G2" s="324"/>
      <c r="H2" s="324"/>
      <c r="I2" s="324"/>
    </row>
    <row r="4" spans="2:9" x14ac:dyDescent="0.25">
      <c r="B4" s="212"/>
      <c r="C4" s="212"/>
      <c r="D4" s="201" t="s">
        <v>467</v>
      </c>
      <c r="E4" s="201" t="s">
        <v>466</v>
      </c>
      <c r="F4" s="201" t="s">
        <v>465</v>
      </c>
      <c r="G4" s="201" t="s">
        <v>416</v>
      </c>
      <c r="H4" s="201" t="s">
        <v>70</v>
      </c>
      <c r="I4" s="201" t="s">
        <v>193</v>
      </c>
    </row>
    <row r="5" spans="2:9" x14ac:dyDescent="0.25">
      <c r="B5" s="225" t="s">
        <v>502</v>
      </c>
      <c r="C5" s="218" t="s">
        <v>147</v>
      </c>
      <c r="D5" s="217">
        <v>0.51</v>
      </c>
      <c r="E5" s="217">
        <v>0.49</v>
      </c>
      <c r="F5" s="217">
        <v>0.43</v>
      </c>
      <c r="G5" s="217">
        <v>0.44</v>
      </c>
      <c r="H5" s="217">
        <v>0.39</v>
      </c>
      <c r="I5" s="217">
        <v>0.47</v>
      </c>
    </row>
    <row r="6" spans="2:9" x14ac:dyDescent="0.25">
      <c r="B6" s="224" t="s">
        <v>501</v>
      </c>
      <c r="C6" s="216" t="s">
        <v>495</v>
      </c>
      <c r="D6" s="215">
        <v>0.51</v>
      </c>
      <c r="E6" s="215">
        <v>0.45</v>
      </c>
      <c r="F6" s="215">
        <v>0.35</v>
      </c>
      <c r="G6" s="215">
        <v>0.46</v>
      </c>
      <c r="H6" s="215">
        <v>0.31</v>
      </c>
      <c r="I6" s="215">
        <v>0.44</v>
      </c>
    </row>
    <row r="7" spans="2:9" x14ac:dyDescent="0.25">
      <c r="B7" s="223"/>
      <c r="C7" s="208" t="s">
        <v>494</v>
      </c>
      <c r="D7" s="203">
        <v>-0.01</v>
      </c>
      <c r="E7" s="203">
        <v>0.09</v>
      </c>
      <c r="F7" s="203">
        <v>0.21</v>
      </c>
      <c r="G7" s="203">
        <v>-0.04</v>
      </c>
      <c r="H7" s="203">
        <v>0.27</v>
      </c>
      <c r="I7" s="203">
        <v>0.06</v>
      </c>
    </row>
    <row r="8" spans="2:9" x14ac:dyDescent="0.25">
      <c r="B8" s="225" t="s">
        <v>500</v>
      </c>
      <c r="C8" s="218" t="s">
        <v>147</v>
      </c>
      <c r="D8" s="217">
        <v>0.34</v>
      </c>
      <c r="E8" s="217">
        <v>0.32</v>
      </c>
      <c r="F8" s="217">
        <v>0.26</v>
      </c>
      <c r="G8" s="217">
        <v>0.25</v>
      </c>
      <c r="H8" s="217">
        <v>0.23</v>
      </c>
      <c r="I8" s="217">
        <v>0.3</v>
      </c>
    </row>
    <row r="9" spans="2:9" x14ac:dyDescent="0.25">
      <c r="B9" s="224" t="s">
        <v>499</v>
      </c>
      <c r="C9" s="216" t="s">
        <v>495</v>
      </c>
      <c r="D9" s="215">
        <v>0.32</v>
      </c>
      <c r="E9" s="215">
        <v>0.26</v>
      </c>
      <c r="F9" s="215">
        <v>0.19</v>
      </c>
      <c r="G9" s="215">
        <v>0.25</v>
      </c>
      <c r="H9" s="215">
        <v>0.15</v>
      </c>
      <c r="I9" s="215">
        <v>0.26</v>
      </c>
    </row>
    <row r="10" spans="2:9" x14ac:dyDescent="0.25">
      <c r="B10" s="223"/>
      <c r="C10" s="208" t="s">
        <v>494</v>
      </c>
      <c r="D10" s="203">
        <v>0.05</v>
      </c>
      <c r="E10" s="203">
        <v>0.23</v>
      </c>
      <c r="F10" s="203">
        <v>0.37</v>
      </c>
      <c r="G10" s="203">
        <v>-0.02</v>
      </c>
      <c r="H10" s="203">
        <v>0.5</v>
      </c>
      <c r="I10" s="203" t="s">
        <v>498</v>
      </c>
    </row>
    <row r="12" spans="2:9" x14ac:dyDescent="0.25">
      <c r="B12" s="319" t="s">
        <v>497</v>
      </c>
      <c r="C12" s="319"/>
      <c r="D12" s="319"/>
      <c r="E12" s="319"/>
      <c r="F12" s="319"/>
      <c r="G12" s="319"/>
      <c r="H12" s="319"/>
      <c r="I12" s="319"/>
    </row>
    <row r="13" spans="2:9" x14ac:dyDescent="0.25">
      <c r="B13" s="319" t="s">
        <v>463</v>
      </c>
      <c r="C13" s="319"/>
      <c r="D13" s="319"/>
      <c r="E13" s="319"/>
      <c r="F13" s="319"/>
      <c r="G13" s="319"/>
      <c r="H13" s="319"/>
      <c r="I13" s="319"/>
    </row>
  </sheetData>
  <mergeCells count="3">
    <mergeCell ref="B2:I2"/>
    <mergeCell ref="B12:I12"/>
    <mergeCell ref="B13:I13"/>
  </mergeCell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31"/>
  <sheetViews>
    <sheetView showGridLines="0" workbookViewId="0">
      <selection activeCell="C35" sqref="C35"/>
    </sheetView>
  </sheetViews>
  <sheetFormatPr baseColWidth="10" defaultRowHeight="15" x14ac:dyDescent="0.25"/>
  <cols>
    <col min="1" max="1" width="11.42578125" style="6"/>
    <col min="2" max="2" width="34.42578125" style="6" customWidth="1"/>
    <col min="3" max="10" width="11.42578125" style="6"/>
    <col min="11" max="13" width="14.28515625" style="6" customWidth="1"/>
    <col min="14" max="16384" width="11.42578125" style="6"/>
  </cols>
  <sheetData>
    <row r="1" spans="2:13" x14ac:dyDescent="0.25">
      <c r="B1" s="140" t="s">
        <v>762</v>
      </c>
    </row>
    <row r="3" spans="2:13" x14ac:dyDescent="0.25">
      <c r="B3" s="274"/>
      <c r="C3" s="275">
        <v>2009</v>
      </c>
      <c r="D3" s="275">
        <v>2010</v>
      </c>
      <c r="E3" s="275">
        <v>2011</v>
      </c>
      <c r="F3" s="275">
        <v>2012</v>
      </c>
      <c r="G3" s="275">
        <v>2013</v>
      </c>
      <c r="H3" s="275">
        <v>2014</v>
      </c>
      <c r="I3" s="275">
        <v>2015</v>
      </c>
      <c r="J3" s="275">
        <v>2016</v>
      </c>
      <c r="K3" s="275">
        <v>2017</v>
      </c>
      <c r="L3" s="275">
        <v>2018</v>
      </c>
      <c r="M3" s="275">
        <v>2019</v>
      </c>
    </row>
    <row r="4" spans="2:13" ht="31.5" customHeight="1" x14ac:dyDescent="0.25">
      <c r="B4" s="272" t="s">
        <v>763</v>
      </c>
      <c r="C4" s="273"/>
      <c r="D4" s="273"/>
      <c r="E4" s="273"/>
      <c r="F4" s="273"/>
      <c r="G4" s="273"/>
      <c r="H4" s="273"/>
      <c r="I4" s="273"/>
      <c r="J4" s="273"/>
      <c r="K4" s="273">
        <f>+K5+K6+K7+K8</f>
        <v>12175154.726</v>
      </c>
      <c r="L4" s="273">
        <f>+L5+L6+L7+L8</f>
        <v>12339306.671</v>
      </c>
      <c r="M4" s="273">
        <f>+M5+M6+M7+M8</f>
        <v>12456879.729</v>
      </c>
    </row>
    <row r="5" spans="2:13" ht="45" x14ac:dyDescent="0.25">
      <c r="B5" s="276" t="s">
        <v>764</v>
      </c>
      <c r="C5" s="277">
        <f>8434000-C6</f>
        <v>8354815.0952941692</v>
      </c>
      <c r="D5" s="277">
        <f>8722000-D6</f>
        <v>8641773.1886533033</v>
      </c>
      <c r="E5" s="277">
        <f>8884000-E6</f>
        <v>8805857.001935035</v>
      </c>
      <c r="F5" s="277">
        <f>9168000-F6</f>
        <v>9096108.4417802319</v>
      </c>
      <c r="G5" s="277">
        <f>9911000-G6</f>
        <v>9844317.9749845639</v>
      </c>
      <c r="H5" s="277">
        <f>10729000-H6</f>
        <v>10665443.694907162</v>
      </c>
      <c r="I5" s="277">
        <f>11436000-I6</f>
        <v>11374527.508188894</v>
      </c>
      <c r="J5" s="277">
        <f>11620000-J6-J7</f>
        <v>11145912.501979291</v>
      </c>
      <c r="K5" s="277">
        <f>11560000-K6-K7</f>
        <v>11096946.506419258</v>
      </c>
      <c r="L5" s="277">
        <f>11698000-L6-L7</f>
        <v>11229683.988068813</v>
      </c>
      <c r="M5" s="277">
        <f>11732000-M6-M7</f>
        <v>11265668.247579999</v>
      </c>
    </row>
    <row r="6" spans="2:13" x14ac:dyDescent="0.25">
      <c r="B6" s="276" t="s">
        <v>368</v>
      </c>
      <c r="C6" s="278">
        <v>79184.904705830602</v>
      </c>
      <c r="D6" s="278">
        <v>80226.811346696806</v>
      </c>
      <c r="E6" s="278">
        <v>78142.998064964399</v>
      </c>
      <c r="F6" s="278">
        <v>71891.558219767205</v>
      </c>
      <c r="G6" s="278">
        <v>66682.025015436302</v>
      </c>
      <c r="H6" s="278">
        <v>63556.305092837698</v>
      </c>
      <c r="I6" s="278">
        <v>61472.491811105298</v>
      </c>
      <c r="J6" s="278">
        <v>57087.498020708001</v>
      </c>
      <c r="K6" s="278">
        <v>55053.493580741299</v>
      </c>
      <c r="L6" s="279">
        <v>55316.011931186003</v>
      </c>
      <c r="M6" s="279">
        <v>50331.752419999997</v>
      </c>
    </row>
    <row r="7" spans="2:13" x14ac:dyDescent="0.25">
      <c r="B7" s="276" t="s">
        <v>765</v>
      </c>
      <c r="C7" s="277"/>
      <c r="D7" s="277"/>
      <c r="E7" s="277"/>
      <c r="F7" s="277"/>
      <c r="G7" s="277"/>
      <c r="H7" s="277"/>
      <c r="I7" s="277"/>
      <c r="J7" s="277">
        <v>417000</v>
      </c>
      <c r="K7" s="277">
        <v>408000</v>
      </c>
      <c r="L7" s="277">
        <v>413000</v>
      </c>
      <c r="M7" s="277">
        <v>416000</v>
      </c>
    </row>
    <row r="8" spans="2:13" x14ac:dyDescent="0.25">
      <c r="B8" s="276" t="s">
        <v>369</v>
      </c>
      <c r="C8" s="278"/>
      <c r="D8" s="278"/>
      <c r="E8" s="278"/>
      <c r="F8" s="278"/>
      <c r="G8" s="278"/>
      <c r="H8" s="278"/>
      <c r="I8" s="278"/>
      <c r="J8" s="278"/>
      <c r="K8" s="278">
        <v>615154.72600000002</v>
      </c>
      <c r="L8" s="278">
        <v>641306.67099999997</v>
      </c>
      <c r="M8" s="278">
        <v>724879.72900000005</v>
      </c>
    </row>
    <row r="9" spans="2:13" ht="31.5" customHeight="1" x14ac:dyDescent="0.25">
      <c r="B9" s="272" t="s">
        <v>766</v>
      </c>
      <c r="C9" s="277"/>
      <c r="D9" s="277"/>
      <c r="E9" s="277"/>
      <c r="F9" s="277"/>
      <c r="G9" s="277"/>
      <c r="H9" s="277"/>
      <c r="I9" s="277"/>
      <c r="J9" s="277"/>
      <c r="K9" s="277"/>
      <c r="L9" s="273">
        <f>+L10+L14+L15+L19</f>
        <v>2137661.9583876091</v>
      </c>
      <c r="M9" s="273">
        <f>+M10+M14+M15+M19</f>
        <v>2284240.3691618768</v>
      </c>
    </row>
    <row r="10" spans="2:13" ht="28.5" x14ac:dyDescent="0.25">
      <c r="B10" s="280" t="s">
        <v>767</v>
      </c>
      <c r="C10" s="281">
        <f>SUM(C11:C13)</f>
        <v>1360296.4710777812</v>
      </c>
      <c r="D10" s="281">
        <f t="shared" ref="D10:J10" si="0">SUM(D11:D13)</f>
        <v>1155497.4481252572</v>
      </c>
      <c r="E10" s="281">
        <f t="shared" si="0"/>
        <v>1102152.9803334316</v>
      </c>
      <c r="F10" s="281">
        <f t="shared" si="0"/>
        <v>1103225.0445755757</v>
      </c>
      <c r="G10" s="281">
        <f t="shared" si="0"/>
        <v>1105375.8156300001</v>
      </c>
      <c r="H10" s="281">
        <f t="shared" si="0"/>
        <v>1148607.0353447776</v>
      </c>
      <c r="I10" s="281">
        <f t="shared" si="0"/>
        <v>1053492.1668899972</v>
      </c>
      <c r="J10" s="281">
        <f t="shared" si="0"/>
        <v>1042115.9964462547</v>
      </c>
      <c r="K10" s="281">
        <f>SUM(K11:K13)</f>
        <v>1016217.7098446155</v>
      </c>
      <c r="L10" s="281">
        <f>SUM(L11:L13)</f>
        <v>972031.95768924628</v>
      </c>
      <c r="M10" s="281">
        <f>SUM(M11:M13)</f>
        <v>996754.32400000026</v>
      </c>
    </row>
    <row r="11" spans="2:13" ht="25.5" x14ac:dyDescent="0.25">
      <c r="B11" s="282" t="s">
        <v>786</v>
      </c>
      <c r="C11" s="283">
        <v>261176.3129866666</v>
      </c>
      <c r="D11" s="283">
        <v>702466.14415999991</v>
      </c>
      <c r="E11" s="283">
        <v>733210.2982800001</v>
      </c>
      <c r="F11" s="283">
        <v>759556.31279999984</v>
      </c>
      <c r="G11" s="283">
        <v>835860.50670999987</v>
      </c>
      <c r="H11" s="283">
        <v>831904.71776999976</v>
      </c>
      <c r="I11" s="283">
        <v>805254.19299999997</v>
      </c>
      <c r="J11" s="283">
        <v>795579.53744999995</v>
      </c>
      <c r="K11" s="283">
        <v>771786.29807999998</v>
      </c>
      <c r="L11" s="283">
        <v>791801.36712999991</v>
      </c>
      <c r="M11" s="283">
        <v>837592.69980000006</v>
      </c>
    </row>
    <row r="12" spans="2:13" ht="25.5" x14ac:dyDescent="0.25">
      <c r="B12" s="282" t="s">
        <v>768</v>
      </c>
      <c r="C12" s="283"/>
      <c r="D12" s="283">
        <v>112966.70842</v>
      </c>
      <c r="E12" s="283">
        <v>260031.72536000001</v>
      </c>
      <c r="F12" s="283">
        <v>211445.18677999996</v>
      </c>
      <c r="G12" s="283">
        <v>234250.80388999995</v>
      </c>
      <c r="H12" s="283">
        <v>248676.18158999999</v>
      </c>
      <c r="I12" s="283">
        <v>227402.285</v>
      </c>
      <c r="J12" s="283">
        <v>224241.33553999997</v>
      </c>
      <c r="K12" s="283">
        <v>220384.57040000003</v>
      </c>
      <c r="L12" s="283">
        <v>171717.71914000006</v>
      </c>
      <c r="M12" s="283">
        <v>152823.17715</v>
      </c>
    </row>
    <row r="13" spans="2:13" x14ac:dyDescent="0.25">
      <c r="B13" s="282" t="s">
        <v>769</v>
      </c>
      <c r="C13" s="283">
        <v>1099120.1580911146</v>
      </c>
      <c r="D13" s="283">
        <v>340064.59554525727</v>
      </c>
      <c r="E13" s="283">
        <v>108910.95669343151</v>
      </c>
      <c r="F13" s="283">
        <v>132223.54499557594</v>
      </c>
      <c r="G13" s="283">
        <v>35264.505030000262</v>
      </c>
      <c r="H13" s="283">
        <v>68026.13598477788</v>
      </c>
      <c r="I13" s="283">
        <v>20835.688889997225</v>
      </c>
      <c r="J13" s="283">
        <v>22295.123456254747</v>
      </c>
      <c r="K13" s="283">
        <v>24046.841364615655</v>
      </c>
      <c r="L13" s="283">
        <v>8512.8714192463085</v>
      </c>
      <c r="M13" s="283">
        <v>6338.4470500001917</v>
      </c>
    </row>
    <row r="14" spans="2:13" ht="28.5" x14ac:dyDescent="0.25">
      <c r="B14" s="280" t="s">
        <v>770</v>
      </c>
      <c r="C14" s="284"/>
      <c r="D14" s="284"/>
      <c r="E14" s="284"/>
      <c r="F14" s="284"/>
      <c r="G14" s="284"/>
      <c r="H14" s="284"/>
      <c r="I14" s="284"/>
      <c r="J14" s="284"/>
      <c r="K14" s="285">
        <v>49679.133000000002</v>
      </c>
      <c r="L14" s="285">
        <v>48028.273999999998</v>
      </c>
      <c r="M14" s="285">
        <f>49034.017+27600</f>
        <v>76634.016999999993</v>
      </c>
    </row>
    <row r="15" spans="2:13" x14ac:dyDescent="0.25">
      <c r="B15" s="280" t="s">
        <v>771</v>
      </c>
      <c r="C15" s="286"/>
      <c r="D15" s="286"/>
      <c r="E15" s="286"/>
      <c r="F15" s="286"/>
      <c r="G15" s="286"/>
      <c r="H15" s="286"/>
      <c r="I15" s="286"/>
      <c r="J15" s="286"/>
      <c r="K15" s="286"/>
      <c r="L15" s="287">
        <f>+L16+L17+L18</f>
        <v>513896.61493161798</v>
      </c>
      <c r="M15" s="287">
        <f>+M16+M17+M18</f>
        <v>438151.06335186388</v>
      </c>
    </row>
    <row r="16" spans="2:13" ht="30" x14ac:dyDescent="0.25">
      <c r="B16" s="288" t="s">
        <v>772</v>
      </c>
      <c r="C16" s="289"/>
      <c r="D16" s="289"/>
      <c r="E16" s="289"/>
      <c r="F16" s="289"/>
      <c r="G16" s="289"/>
      <c r="H16" s="290">
        <v>352529.04765229998</v>
      </c>
      <c r="I16" s="290">
        <v>406997.51409073197</v>
      </c>
      <c r="J16" s="290">
        <v>405462.32730865298</v>
      </c>
      <c r="K16" s="290">
        <v>380619.15459792898</v>
      </c>
      <c r="L16" s="290">
        <v>160339.65493161799</v>
      </c>
      <c r="M16" s="290">
        <v>92691.146472593406</v>
      </c>
    </row>
    <row r="17" spans="2:13" ht="30" x14ac:dyDescent="0.25">
      <c r="B17" s="288" t="s">
        <v>773</v>
      </c>
      <c r="C17" s="289"/>
      <c r="D17" s="289"/>
      <c r="E17" s="289"/>
      <c r="F17" s="289"/>
      <c r="G17" s="289"/>
      <c r="H17" s="289"/>
      <c r="I17" s="289"/>
      <c r="J17" s="289"/>
      <c r="K17" s="290"/>
      <c r="L17" s="290">
        <v>12753.15</v>
      </c>
      <c r="M17" s="290">
        <v>6977.53987927049</v>
      </c>
    </row>
    <row r="18" spans="2:13" x14ac:dyDescent="0.25">
      <c r="B18" s="291" t="s">
        <v>774</v>
      </c>
      <c r="C18" s="289"/>
      <c r="D18" s="289"/>
      <c r="E18" s="289"/>
      <c r="F18" s="289"/>
      <c r="G18" s="289"/>
      <c r="H18" s="290">
        <v>126614.977</v>
      </c>
      <c r="I18" s="290">
        <v>295590.49800000002</v>
      </c>
      <c r="J18" s="290">
        <v>259516.764</v>
      </c>
      <c r="K18" s="290">
        <v>271417.46399999998</v>
      </c>
      <c r="L18" s="290">
        <v>340803.81</v>
      </c>
      <c r="M18" s="290">
        <v>338482.37699999998</v>
      </c>
    </row>
    <row r="19" spans="2:13" ht="28.5" x14ac:dyDescent="0.25">
      <c r="B19" s="292" t="s">
        <v>775</v>
      </c>
      <c r="C19" s="286"/>
      <c r="D19" s="286"/>
      <c r="E19" s="286"/>
      <c r="F19" s="286"/>
      <c r="G19" s="286"/>
      <c r="H19" s="286"/>
      <c r="I19" s="286"/>
      <c r="J19" s="286"/>
      <c r="K19" s="293">
        <f>+K20+K21</f>
        <v>665974.56744838401</v>
      </c>
      <c r="L19" s="293">
        <f>+L20+L21</f>
        <v>603705.11176674499</v>
      </c>
      <c r="M19" s="293">
        <f>+M20+M21</f>
        <v>772700.96481001307</v>
      </c>
    </row>
    <row r="20" spans="2:13" ht="45" x14ac:dyDescent="0.25">
      <c r="B20" s="294" t="s">
        <v>776</v>
      </c>
      <c r="C20" s="286"/>
      <c r="D20" s="286"/>
      <c r="E20" s="286"/>
      <c r="F20" s="286"/>
      <c r="G20" s="286"/>
      <c r="H20" s="286"/>
      <c r="I20" s="286"/>
      <c r="J20" s="286"/>
      <c r="K20" s="290">
        <v>359428.01567440399</v>
      </c>
      <c r="L20" s="290">
        <v>369777.77540949901</v>
      </c>
      <c r="M20" s="290">
        <v>411487.38795293903</v>
      </c>
    </row>
    <row r="21" spans="2:13" x14ac:dyDescent="0.25">
      <c r="B21" s="294" t="s">
        <v>777</v>
      </c>
      <c r="C21" s="286"/>
      <c r="D21" s="286"/>
      <c r="E21" s="286"/>
      <c r="F21" s="286"/>
      <c r="G21" s="286"/>
      <c r="H21" s="286"/>
      <c r="I21" s="286"/>
      <c r="J21" s="286"/>
      <c r="K21" s="290">
        <v>306546.55177398003</v>
      </c>
      <c r="L21" s="290">
        <v>233927.33635724601</v>
      </c>
      <c r="M21" s="290">
        <v>361213.57685707399</v>
      </c>
    </row>
    <row r="22" spans="2:13" ht="31.5" customHeight="1" x14ac:dyDescent="0.25">
      <c r="B22" s="272" t="s">
        <v>778</v>
      </c>
      <c r="C22" s="295"/>
      <c r="D22" s="295"/>
      <c r="E22" s="295"/>
      <c r="F22" s="295"/>
      <c r="G22" s="295"/>
      <c r="H22" s="295"/>
      <c r="I22" s="295"/>
      <c r="J22" s="295"/>
      <c r="K22" s="273">
        <f>+K23+K24+K25</f>
        <v>296540</v>
      </c>
      <c r="L22" s="273">
        <f t="shared" ref="L22:M22" si="1">+L23+L24+L25</f>
        <v>281710</v>
      </c>
      <c r="M22" s="273">
        <f t="shared" si="1"/>
        <v>264910</v>
      </c>
    </row>
    <row r="23" spans="2:13" x14ac:dyDescent="0.25">
      <c r="B23" s="295" t="s">
        <v>779</v>
      </c>
      <c r="C23" s="295"/>
      <c r="D23" s="295"/>
      <c r="E23" s="295"/>
      <c r="F23" s="295"/>
      <c r="G23" s="295"/>
      <c r="H23" s="295"/>
      <c r="I23" s="295"/>
      <c r="J23" s="295"/>
      <c r="K23" s="290">
        <v>91620</v>
      </c>
      <c r="L23" s="290">
        <v>88880</v>
      </c>
      <c r="M23" s="290">
        <v>91160</v>
      </c>
    </row>
    <row r="24" spans="2:13" x14ac:dyDescent="0.25">
      <c r="B24" s="295" t="s">
        <v>780</v>
      </c>
      <c r="C24" s="295"/>
      <c r="D24" s="295"/>
      <c r="E24" s="295"/>
      <c r="F24" s="295"/>
      <c r="G24" s="295"/>
      <c r="H24" s="295"/>
      <c r="I24" s="295"/>
      <c r="J24" s="295"/>
      <c r="K24" s="296">
        <v>193580</v>
      </c>
      <c r="L24" s="296">
        <v>181720</v>
      </c>
      <c r="M24" s="296">
        <v>164920</v>
      </c>
    </row>
    <row r="25" spans="2:13" x14ac:dyDescent="0.25">
      <c r="B25" s="295" t="s">
        <v>781</v>
      </c>
      <c r="C25" s="295"/>
      <c r="D25" s="295"/>
      <c r="E25" s="295"/>
      <c r="F25" s="295"/>
      <c r="G25" s="295"/>
      <c r="H25" s="295"/>
      <c r="I25" s="295"/>
      <c r="J25" s="295"/>
      <c r="K25" s="296">
        <v>11340</v>
      </c>
      <c r="L25" s="296">
        <v>11110</v>
      </c>
      <c r="M25" s="296">
        <v>8830</v>
      </c>
    </row>
    <row r="26" spans="2:13" ht="31.5" customHeight="1" x14ac:dyDescent="0.3">
      <c r="B26" s="297" t="s">
        <v>782</v>
      </c>
      <c r="C26" s="298"/>
      <c r="D26" s="298"/>
      <c r="E26" s="298"/>
      <c r="F26" s="298"/>
      <c r="G26" s="298"/>
      <c r="H26" s="298"/>
      <c r="I26" s="298"/>
      <c r="J26" s="298"/>
      <c r="K26" s="298"/>
      <c r="L26" s="299">
        <f>+L4+L9+L22</f>
        <v>14758678.62938761</v>
      </c>
      <c r="M26" s="299">
        <f>+M4+M9+M22</f>
        <v>15006030.098161876</v>
      </c>
    </row>
    <row r="27" spans="2:13" x14ac:dyDescent="0.25">
      <c r="B27" s="300" t="s">
        <v>783</v>
      </c>
      <c r="C27" s="301"/>
      <c r="D27" s="301"/>
      <c r="E27" s="301"/>
      <c r="F27" s="301"/>
      <c r="G27" s="301"/>
      <c r="H27" s="301"/>
      <c r="I27" s="301"/>
      <c r="J27" s="301"/>
      <c r="K27" s="301"/>
      <c r="L27" s="302">
        <f>+L4/L26</f>
        <v>0.8360712351598919</v>
      </c>
      <c r="M27" s="302">
        <f>+M4/M26</f>
        <v>0.83012493294451495</v>
      </c>
    </row>
    <row r="28" spans="2:13" x14ac:dyDescent="0.25">
      <c r="B28" s="300" t="s">
        <v>784</v>
      </c>
      <c r="C28" s="301"/>
      <c r="D28" s="301"/>
      <c r="E28" s="301"/>
      <c r="F28" s="301"/>
      <c r="G28" s="301"/>
      <c r="H28" s="301"/>
      <c r="I28" s="301"/>
      <c r="J28" s="301"/>
      <c r="K28" s="301"/>
      <c r="L28" s="302">
        <f>+L9/L26</f>
        <v>0.14484101267244059</v>
      </c>
      <c r="M28" s="302">
        <f>+M9/M26</f>
        <v>0.1522214972394117</v>
      </c>
    </row>
    <row r="29" spans="2:13" x14ac:dyDescent="0.25">
      <c r="B29" s="300" t="s">
        <v>785</v>
      </c>
      <c r="C29" s="295"/>
      <c r="D29" s="295"/>
      <c r="E29" s="295"/>
      <c r="F29" s="295"/>
      <c r="G29" s="295"/>
      <c r="H29" s="295"/>
      <c r="I29" s="295"/>
      <c r="J29" s="295"/>
      <c r="K29" s="295"/>
      <c r="L29" s="302">
        <f>+L22/L26</f>
        <v>1.9087752167667407E-2</v>
      </c>
      <c r="M29" s="302">
        <f>+M22/M26</f>
        <v>1.7653569816073435E-2</v>
      </c>
    </row>
    <row r="31" spans="2:13" x14ac:dyDescent="0.25">
      <c r="B31" s="303" t="s">
        <v>787</v>
      </c>
    </row>
  </sheetData>
  <pageMargins left="0.7" right="0.7" top="0.75" bottom="0.75" header="0.3" footer="0.3"/>
  <pageSetup paperSize="9" orientation="portrait" r:id="rId1"/>
  <ignoredErrors>
    <ignoredError sqref="K10:L10"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showGridLines="0" zoomScale="120" zoomScaleNormal="120" zoomScaleSheetLayoutView="80" zoomScalePageLayoutView="40" workbookViewId="0">
      <selection activeCell="O8" sqref="O8"/>
    </sheetView>
  </sheetViews>
  <sheetFormatPr baseColWidth="10" defaultColWidth="25.140625" defaultRowHeight="12.75" x14ac:dyDescent="0.2"/>
  <cols>
    <col min="1" max="1" width="16" style="41" customWidth="1"/>
    <col min="2" max="2" width="9.28515625" style="41" customWidth="1"/>
    <col min="3" max="4" width="9.28515625" style="41" hidden="1" customWidth="1"/>
    <col min="5" max="5" width="9.28515625" style="41" customWidth="1"/>
    <col min="6" max="7" width="9.28515625" style="41" hidden="1" customWidth="1"/>
    <col min="8" max="8" width="9.28515625" style="41" customWidth="1"/>
    <col min="9" max="10" width="9.28515625" style="41" hidden="1" customWidth="1"/>
    <col min="11" max="12" width="9.28515625" style="41" customWidth="1"/>
    <col min="13" max="13" width="12.7109375" style="41" customWidth="1"/>
    <col min="14" max="16384" width="25.140625" style="41"/>
  </cols>
  <sheetData>
    <row r="1" spans="1:13" x14ac:dyDescent="0.2">
      <c r="A1" s="40" t="s">
        <v>80</v>
      </c>
    </row>
    <row r="2" spans="1:13" x14ac:dyDescent="0.2">
      <c r="L2" s="42"/>
    </row>
    <row r="3" spans="1:13" s="46" customFormat="1" ht="20.100000000000001" customHeight="1" x14ac:dyDescent="0.2">
      <c r="A3" s="43" t="s">
        <v>81</v>
      </c>
      <c r="B3" s="44">
        <v>2009</v>
      </c>
      <c r="C3" s="44">
        <v>2010</v>
      </c>
      <c r="D3" s="44">
        <v>2011</v>
      </c>
      <c r="E3" s="44">
        <v>2012</v>
      </c>
      <c r="F3" s="44">
        <v>2013</v>
      </c>
      <c r="G3" s="44">
        <v>2014</v>
      </c>
      <c r="H3" s="44">
        <v>2015</v>
      </c>
      <c r="I3" s="44">
        <v>2016</v>
      </c>
      <c r="J3" s="44">
        <v>2017</v>
      </c>
      <c r="K3" s="44">
        <v>2018</v>
      </c>
      <c r="L3" s="44">
        <v>2019</v>
      </c>
      <c r="M3" s="45" t="s">
        <v>82</v>
      </c>
    </row>
    <row r="4" spans="1:13" s="46" customFormat="1" ht="24.75" customHeight="1" x14ac:dyDescent="0.25">
      <c r="A4" s="47" t="s">
        <v>83</v>
      </c>
      <c r="B4" s="48">
        <v>5263715030.5599995</v>
      </c>
      <c r="C4" s="48">
        <v>5585715038</v>
      </c>
      <c r="D4" s="48">
        <v>5923475555.9764223</v>
      </c>
      <c r="E4" s="48">
        <v>5942650163.4336243</v>
      </c>
      <c r="F4" s="48">
        <v>5886032470.8723288</v>
      </c>
      <c r="G4" s="48">
        <v>5912547961.7901182</v>
      </c>
      <c r="H4" s="48">
        <v>5885920153.7400751</v>
      </c>
      <c r="I4" s="48">
        <v>5884262985.7901182</v>
      </c>
      <c r="J4" s="48">
        <v>5885920731.7496433</v>
      </c>
      <c r="K4" s="48">
        <v>5893970779.5996428</v>
      </c>
      <c r="L4" s="48">
        <v>5793762281.6005507</v>
      </c>
      <c r="M4" s="49">
        <f>L4/B4-1</f>
        <v>0.10069831819602904</v>
      </c>
    </row>
    <row r="5" spans="1:13" s="46" customFormat="1" ht="20.100000000000001" customHeight="1" x14ac:dyDescent="0.25">
      <c r="A5" s="47" t="s">
        <v>84</v>
      </c>
      <c r="B5" s="48">
        <v>500000000</v>
      </c>
      <c r="C5" s="48">
        <v>500000000.11999995</v>
      </c>
      <c r="D5" s="48">
        <v>500000000</v>
      </c>
      <c r="E5" s="48">
        <v>500000000</v>
      </c>
      <c r="F5" s="48">
        <v>500000000</v>
      </c>
      <c r="G5" s="48">
        <v>500000000</v>
      </c>
      <c r="H5" s="48">
        <v>500000000</v>
      </c>
      <c r="I5" s="48">
        <v>500000000</v>
      </c>
      <c r="J5" s="48">
        <v>499999999.9101485</v>
      </c>
      <c r="K5" s="48">
        <v>499999999.51068789</v>
      </c>
      <c r="L5" s="48">
        <v>491877353.90812361</v>
      </c>
      <c r="M5" s="49">
        <f t="shared" ref="M5:M13" si="0">L5/B5-1</f>
        <v>-1.6245292183752813E-2</v>
      </c>
    </row>
    <row r="6" spans="1:13" s="46" customFormat="1" ht="20.100000000000001" customHeight="1" x14ac:dyDescent="0.25">
      <c r="A6" s="47" t="s">
        <v>85</v>
      </c>
      <c r="B6" s="50"/>
      <c r="C6" s="50"/>
      <c r="D6" s="50"/>
      <c r="E6" s="50"/>
      <c r="F6" s="50"/>
      <c r="G6" s="51">
        <f>'[4]DCP FSD'!B10</f>
        <v>462645712.00998926</v>
      </c>
      <c r="H6" s="48">
        <f>'[4]DCP FSD'!C10</f>
        <v>489003578.39968002</v>
      </c>
      <c r="I6" s="48">
        <f>'[4]DCP FSD'!D10</f>
        <v>509600860.53483963</v>
      </c>
      <c r="J6" s="48">
        <f>'[4]DCP FSD'!E10</f>
        <v>524358500.54356796</v>
      </c>
      <c r="K6" s="48">
        <f>'[4]DCP FSD'!F10</f>
        <v>540387875.45180559</v>
      </c>
      <c r="L6" s="48">
        <f>'[4]DCP FSD'!G10</f>
        <v>541185436.44193602</v>
      </c>
      <c r="M6" s="49">
        <f>L6/G6-1</f>
        <v>0.16976213632398474</v>
      </c>
    </row>
    <row r="7" spans="1:13" s="46" customFormat="1" ht="23.25" customHeight="1" x14ac:dyDescent="0.25">
      <c r="A7" s="52" t="s">
        <v>86</v>
      </c>
      <c r="B7" s="53"/>
      <c r="C7" s="53"/>
      <c r="D7" s="53"/>
      <c r="E7" s="53"/>
      <c r="F7" s="53"/>
      <c r="G7" s="54">
        <f>'[4]DCP FSD'!B11</f>
        <v>323311884.5627324</v>
      </c>
      <c r="H7" s="48">
        <f>'[4]DCP FSD'!C11</f>
        <v>315928404.73496819</v>
      </c>
      <c r="I7" s="48">
        <f>'[4]DCP FSD'!D11</f>
        <v>248661660.47999316</v>
      </c>
      <c r="J7" s="48">
        <f>'[4]DCP FSD'!E11</f>
        <v>251919358.72345778</v>
      </c>
      <c r="K7" s="48">
        <f>'[4]DCP FSD'!F11</f>
        <v>282455471.67144054</v>
      </c>
      <c r="L7" s="48">
        <f>'[4]DCP FSD'!G11</f>
        <v>336742435.19482923</v>
      </c>
      <c r="M7" s="49">
        <f>L7/G7-1</f>
        <v>4.1540541110207441E-2</v>
      </c>
    </row>
    <row r="8" spans="1:13" s="46" customFormat="1" ht="24" customHeight="1" x14ac:dyDescent="0.25">
      <c r="A8" s="55" t="s">
        <v>87</v>
      </c>
      <c r="B8" s="50"/>
      <c r="C8" s="50"/>
      <c r="D8" s="50"/>
      <c r="E8" s="50"/>
      <c r="F8" s="50"/>
      <c r="G8" s="50"/>
      <c r="H8" s="48">
        <f>'[4]DCP FSD'!C12</f>
        <v>35997395.960801497</v>
      </c>
      <c r="I8" s="48">
        <f>'[4]DCP FSD'!D12</f>
        <v>135891216.61789867</v>
      </c>
      <c r="J8" s="48">
        <f>'[4]DCP FSD'!E12</f>
        <v>67739128.951415509</v>
      </c>
      <c r="K8" s="48">
        <f>'[4]DCP FSD'!F12</f>
        <v>0</v>
      </c>
      <c r="L8" s="48">
        <f>'[4]DCP FSD'!G12</f>
        <v>72273522.978805006</v>
      </c>
      <c r="M8" s="49">
        <f>L8/H8-1</f>
        <v>1.0077430894586246</v>
      </c>
    </row>
    <row r="9" spans="1:13" s="46" customFormat="1" x14ac:dyDescent="0.25">
      <c r="A9" s="47" t="s">
        <v>88</v>
      </c>
      <c r="B9" s="48">
        <f>SUM(B4:B8)-B7</f>
        <v>5763715030.5599995</v>
      </c>
      <c r="C9" s="48">
        <f t="shared" ref="C9:K9" si="1">SUM(C4:C8)-C7</f>
        <v>6085715038.1199999</v>
      </c>
      <c r="D9" s="48">
        <f t="shared" si="1"/>
        <v>6423475555.9764223</v>
      </c>
      <c r="E9" s="48">
        <f t="shared" si="1"/>
        <v>6442650163.4336243</v>
      </c>
      <c r="F9" s="48">
        <f t="shared" si="1"/>
        <v>6386032470.8723288</v>
      </c>
      <c r="G9" s="48">
        <f t="shared" si="1"/>
        <v>6875193673.800108</v>
      </c>
      <c r="H9" s="48">
        <f t="shared" si="1"/>
        <v>6910921128.1005564</v>
      </c>
      <c r="I9" s="48">
        <f t="shared" si="1"/>
        <v>7029755062.9428568</v>
      </c>
      <c r="J9" s="48">
        <f t="shared" si="1"/>
        <v>6978018361.1547747</v>
      </c>
      <c r="K9" s="48">
        <f t="shared" si="1"/>
        <v>6934358654.5621357</v>
      </c>
      <c r="L9" s="48">
        <f>SUM(L4:L8)-L7</f>
        <v>6899098594.9294157</v>
      </c>
      <c r="M9" s="49">
        <f t="shared" si="0"/>
        <v>0.19698815058507546</v>
      </c>
    </row>
    <row r="10" spans="1:13" x14ac:dyDescent="0.2">
      <c r="M10" s="56"/>
    </row>
    <row r="11" spans="1:13" s="46" customFormat="1" x14ac:dyDescent="0.25">
      <c r="A11" s="47" t="s">
        <v>89</v>
      </c>
      <c r="B11" s="48">
        <v>6503861437.5100002</v>
      </c>
      <c r="C11" s="48">
        <v>7367848200.1300001</v>
      </c>
      <c r="D11" s="48">
        <v>7784487239.1000004</v>
      </c>
      <c r="E11" s="48">
        <v>8142843130.4899988</v>
      </c>
      <c r="F11" s="48">
        <v>8872975912.4800034</v>
      </c>
      <c r="G11" s="48">
        <v>9697829780.5200024</v>
      </c>
      <c r="H11" s="48">
        <v>10350323355.929996</v>
      </c>
      <c r="I11" s="48">
        <v>10679611643.4</v>
      </c>
      <c r="J11" s="48">
        <v>10737370813.790003</v>
      </c>
      <c r="K11" s="48">
        <v>11047884159.490002</v>
      </c>
      <c r="L11" s="48">
        <v>11076702079.360003</v>
      </c>
      <c r="M11" s="49">
        <f t="shared" si="0"/>
        <v>0.70309625839764389</v>
      </c>
    </row>
    <row r="12" spans="1:13" s="57" customFormat="1" x14ac:dyDescent="0.25">
      <c r="B12" s="58"/>
      <c r="C12" s="58"/>
      <c r="D12" s="58"/>
      <c r="E12" s="58"/>
      <c r="F12" s="58"/>
      <c r="G12" s="58"/>
      <c r="H12" s="58"/>
      <c r="I12" s="58"/>
      <c r="J12" s="58"/>
      <c r="K12" s="58"/>
      <c r="L12" s="58"/>
      <c r="M12" s="59"/>
    </row>
    <row r="13" spans="1:13" s="46" customFormat="1" x14ac:dyDescent="0.25">
      <c r="A13" s="47" t="s">
        <v>90</v>
      </c>
      <c r="B13" s="48">
        <f>B11-B9</f>
        <v>740146406.95000076</v>
      </c>
      <c r="C13" s="48">
        <f t="shared" ref="C13:L13" si="2">C11-C9</f>
        <v>1282133162.0100002</v>
      </c>
      <c r="D13" s="48">
        <f t="shared" si="2"/>
        <v>1361011683.1235781</v>
      </c>
      <c r="E13" s="48">
        <f t="shared" si="2"/>
        <v>1700192967.0563745</v>
      </c>
      <c r="F13" s="48">
        <f t="shared" si="2"/>
        <v>2486943441.6076746</v>
      </c>
      <c r="G13" s="48">
        <f t="shared" si="2"/>
        <v>2822636106.7198944</v>
      </c>
      <c r="H13" s="48">
        <f t="shared" si="2"/>
        <v>3439402227.8294401</v>
      </c>
      <c r="I13" s="48">
        <f t="shared" si="2"/>
        <v>3649856580.4571428</v>
      </c>
      <c r="J13" s="48">
        <f t="shared" si="2"/>
        <v>3759352452.6352282</v>
      </c>
      <c r="K13" s="48">
        <f t="shared" si="2"/>
        <v>4113525504.927866</v>
      </c>
      <c r="L13" s="48">
        <f t="shared" si="2"/>
        <v>4177603484.4305868</v>
      </c>
      <c r="M13" s="49">
        <f t="shared" si="0"/>
        <v>4.6442934062811672</v>
      </c>
    </row>
    <row r="14" spans="1:13" ht="16.5" customHeight="1" x14ac:dyDescent="0.2">
      <c r="A14" s="41" t="s">
        <v>91</v>
      </c>
    </row>
    <row r="15" spans="1:13" ht="15.75" customHeight="1" x14ac:dyDescent="0.2"/>
    <row r="16" spans="1:13" ht="48.75" customHeight="1" x14ac:dyDescent="0.2">
      <c r="A16" s="308" t="s">
        <v>92</v>
      </c>
      <c r="B16" s="308"/>
      <c r="C16" s="308"/>
      <c r="D16" s="308"/>
      <c r="E16" s="308"/>
      <c r="F16" s="308"/>
      <c r="G16" s="308"/>
      <c r="H16" s="308"/>
      <c r="I16" s="308"/>
      <c r="J16" s="308"/>
      <c r="K16" s="308"/>
      <c r="L16" s="308"/>
      <c r="M16" s="308"/>
    </row>
    <row r="17" spans="1:13" ht="57" customHeight="1" x14ac:dyDescent="0.2">
      <c r="A17" s="309" t="s">
        <v>93</v>
      </c>
      <c r="B17" s="309"/>
      <c r="C17" s="309"/>
      <c r="D17" s="309"/>
      <c r="E17" s="309"/>
      <c r="F17" s="309"/>
      <c r="G17" s="309"/>
      <c r="H17" s="309"/>
      <c r="I17" s="309"/>
      <c r="J17" s="309"/>
      <c r="K17" s="309"/>
      <c r="L17" s="309"/>
      <c r="M17" s="309"/>
    </row>
  </sheetData>
  <mergeCells count="2">
    <mergeCell ref="A16:M16"/>
    <mergeCell ref="A17:M17"/>
  </mergeCells>
  <pageMargins left="0.7" right="0.7" top="0.75" bottom="0.75" header="0.3" footer="0.3"/>
  <pageSetup paperSize="9" orientation="portrait" r:id="rId1"/>
  <ignoredErrors>
    <ignoredError sqref="B9:E9"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6"/>
  <sheetViews>
    <sheetView zoomScale="70" zoomScaleNormal="70" zoomScaleSheetLayoutView="90" workbookViewId="0">
      <selection activeCell="O8" sqref="O8"/>
    </sheetView>
  </sheetViews>
  <sheetFormatPr baseColWidth="10" defaultRowHeight="15" x14ac:dyDescent="0.25"/>
  <cols>
    <col min="1" max="1" width="34.7109375" bestFit="1" customWidth="1"/>
    <col min="2" max="2" width="14.85546875" bestFit="1" customWidth="1"/>
    <col min="3" max="7" width="13.7109375" bestFit="1" customWidth="1"/>
    <col min="8" max="12" width="14.7109375" bestFit="1" customWidth="1"/>
  </cols>
  <sheetData>
    <row r="2" spans="1:9" ht="23.25" customHeight="1" x14ac:dyDescent="0.25">
      <c r="A2" s="311" t="s">
        <v>337</v>
      </c>
      <c r="B2" s="312"/>
      <c r="C2" s="312"/>
      <c r="D2" s="312"/>
      <c r="E2" s="312"/>
      <c r="F2" s="312"/>
      <c r="G2" s="312"/>
      <c r="H2" s="312"/>
    </row>
    <row r="12" spans="1:9" x14ac:dyDescent="0.25">
      <c r="I12" s="131" t="s">
        <v>338</v>
      </c>
    </row>
    <row r="31" spans="2:12" x14ac:dyDescent="0.25">
      <c r="B31">
        <v>2009</v>
      </c>
      <c r="C31">
        <v>2010</v>
      </c>
      <c r="D31">
        <v>2011</v>
      </c>
      <c r="E31">
        <v>2012</v>
      </c>
      <c r="F31">
        <v>2013</v>
      </c>
      <c r="G31">
        <v>2014</v>
      </c>
      <c r="H31">
        <v>2015</v>
      </c>
      <c r="I31">
        <v>2016</v>
      </c>
      <c r="J31">
        <v>2017</v>
      </c>
      <c r="K31">
        <v>2018</v>
      </c>
      <c r="L31">
        <v>2019</v>
      </c>
    </row>
    <row r="33" spans="1:12" x14ac:dyDescent="0.25">
      <c r="A33" t="s">
        <v>94</v>
      </c>
      <c r="B33" s="60">
        <v>57895.674353929986</v>
      </c>
      <c r="C33" s="60">
        <v>61190.027056609972</v>
      </c>
      <c r="D33" s="60">
        <v>63754.812979799986</v>
      </c>
      <c r="E33" s="60">
        <v>64553.07906589</v>
      </c>
      <c r="F33" s="60">
        <v>65185.74785</v>
      </c>
      <c r="G33" s="60">
        <v>65930.820369039997</v>
      </c>
      <c r="H33" s="60">
        <v>65633.462237689993</v>
      </c>
      <c r="I33" s="60">
        <v>66079.899670340004</v>
      </c>
      <c r="J33" s="60">
        <v>65996.87700434</v>
      </c>
      <c r="K33" s="60">
        <v>65062.897629599996</v>
      </c>
      <c r="L33" s="60">
        <v>65147.5</v>
      </c>
    </row>
    <row r="34" spans="1:12" x14ac:dyDescent="0.25">
      <c r="A34" t="s">
        <v>95</v>
      </c>
      <c r="B34" s="60">
        <v>51471.91792244</v>
      </c>
      <c r="C34" s="60">
        <v>53498.734914209999</v>
      </c>
      <c r="D34" s="60">
        <v>54882.099435239979</v>
      </c>
      <c r="E34" s="60">
        <v>56743.764144289999</v>
      </c>
      <c r="F34" s="60">
        <v>58222.608160000003</v>
      </c>
      <c r="G34" s="60">
        <v>59234.398383810003</v>
      </c>
      <c r="H34" s="60">
        <v>59147.872857009999</v>
      </c>
      <c r="I34" s="60">
        <v>58308.307964779997</v>
      </c>
      <c r="J34" s="60">
        <v>58186.558402160001</v>
      </c>
      <c r="K34" s="60">
        <v>57279.889996340004</v>
      </c>
      <c r="L34" s="60">
        <v>56008.89</v>
      </c>
    </row>
    <row r="35" spans="1:12" x14ac:dyDescent="0.25">
      <c r="A35" t="s">
        <v>96</v>
      </c>
      <c r="B35" s="60">
        <v>6423.7564314899828</v>
      </c>
      <c r="C35" s="60">
        <v>7691.2921423999715</v>
      </c>
      <c r="D35" s="60">
        <v>8872.7135445600052</v>
      </c>
      <c r="E35" s="60">
        <v>7809.3149215999983</v>
      </c>
      <c r="F35" s="60">
        <v>6963.13969</v>
      </c>
      <c r="G35" s="60">
        <v>6696.4219852299702</v>
      </c>
      <c r="H35" s="60">
        <v>6485.5893806800204</v>
      </c>
      <c r="I35" s="60">
        <v>7771.5917055599903</v>
      </c>
      <c r="J35" s="60">
        <v>7810.3186021800002</v>
      </c>
      <c r="K35" s="60">
        <v>7783.0076332600001</v>
      </c>
      <c r="L35" s="60">
        <v>9138.61</v>
      </c>
    </row>
    <row r="37" spans="1:12" x14ac:dyDescent="0.25">
      <c r="A37" t="s">
        <v>97</v>
      </c>
      <c r="B37" s="61">
        <f>'[4]Total recettes'!B8</f>
        <v>5763715030.5599995</v>
      </c>
      <c r="C37" s="61">
        <f>'[4]Total recettes'!C8</f>
        <v>6085715038.1199999</v>
      </c>
      <c r="D37" s="61">
        <f>'[4]Total recettes'!D8</f>
        <v>6423475555.9764223</v>
      </c>
      <c r="E37" s="61">
        <f>'[4]Total recettes'!E8</f>
        <v>6442650163.4336243</v>
      </c>
      <c r="F37" s="61">
        <f>'[4]Total recettes'!F8</f>
        <v>6386032470.8723288</v>
      </c>
      <c r="G37" s="61">
        <f>'[4]Total recettes'!G8</f>
        <v>6875193673.800108</v>
      </c>
      <c r="H37" s="61">
        <f>'[4]Total recettes'!H8</f>
        <v>6910921128.1005564</v>
      </c>
      <c r="I37" s="61">
        <f>'[4]Total recettes'!I8</f>
        <v>7029755062.9428568</v>
      </c>
      <c r="J37" s="61">
        <f>'[4]Total recettes'!J8</f>
        <v>6978018361.1547747</v>
      </c>
      <c r="K37" s="61">
        <f>'[4]Total recettes'!K8</f>
        <v>6934358654.5621357</v>
      </c>
      <c r="L37" s="61">
        <f>'[4]Total recettes'!L8</f>
        <v>6899098594.9294157</v>
      </c>
    </row>
    <row r="38" spans="1:12" x14ac:dyDescent="0.25">
      <c r="A38" t="s">
        <v>98</v>
      </c>
      <c r="B38" s="61">
        <f>'[4]RAC RSA'!B4</f>
        <v>6503861437.5100002</v>
      </c>
      <c r="C38" s="61">
        <f>'[4]RAC RSA'!C4</f>
        <v>7367848200.1300001</v>
      </c>
      <c r="D38" s="61">
        <f>'[4]RAC RSA'!D4</f>
        <v>7784487239.1000004</v>
      </c>
      <c r="E38" s="61">
        <f>'[4]RAC RSA'!E4</f>
        <v>8142843130.4899988</v>
      </c>
      <c r="F38" s="61">
        <f>'[4]RAC RSA'!F4</f>
        <v>8872975912.4800034</v>
      </c>
      <c r="G38" s="61">
        <f>'[4]RAC RSA'!G4</f>
        <v>9697829780.5200024</v>
      </c>
      <c r="H38" s="61">
        <f>'[4]RAC RSA'!H4</f>
        <v>10350323355.929996</v>
      </c>
      <c r="I38" s="61">
        <f>'[4]RAC RSA'!I4</f>
        <v>10679611643.4</v>
      </c>
      <c r="J38" s="61">
        <f>'[4]RAC RSA'!J4</f>
        <v>10737370813.790003</v>
      </c>
      <c r="K38" s="61">
        <f>'[4]RAC RSA'!K4</f>
        <v>11047884159.490002</v>
      </c>
      <c r="L38" s="61">
        <f>'[4]RAC RSA'!L4</f>
        <v>11023028513.020002</v>
      </c>
    </row>
    <row r="39" spans="1:12" x14ac:dyDescent="0.25">
      <c r="A39" t="s">
        <v>90</v>
      </c>
      <c r="B39" s="61">
        <f t="shared" ref="B39:L39" si="0">B38-B37</f>
        <v>740146406.95000076</v>
      </c>
      <c r="C39" s="61">
        <f t="shared" si="0"/>
        <v>1282133162.0100002</v>
      </c>
      <c r="D39" s="61">
        <f t="shared" si="0"/>
        <v>1361011683.1235781</v>
      </c>
      <c r="E39" s="61">
        <f t="shared" si="0"/>
        <v>1700192967.0563745</v>
      </c>
      <c r="F39" s="61">
        <f t="shared" si="0"/>
        <v>2486943441.6076746</v>
      </c>
      <c r="G39" s="61">
        <f t="shared" si="0"/>
        <v>2822636106.7198944</v>
      </c>
      <c r="H39" s="61">
        <f t="shared" si="0"/>
        <v>3439402227.8294401</v>
      </c>
      <c r="I39" s="61">
        <f t="shared" si="0"/>
        <v>3649856580.4571428</v>
      </c>
      <c r="J39" s="61">
        <f t="shared" si="0"/>
        <v>3759352452.6352282</v>
      </c>
      <c r="K39" s="61">
        <f t="shared" si="0"/>
        <v>4113525504.927866</v>
      </c>
      <c r="L39" s="61">
        <f t="shared" si="0"/>
        <v>4123929918.0905867</v>
      </c>
    </row>
    <row r="40" spans="1:12" x14ac:dyDescent="0.25">
      <c r="A40" t="s">
        <v>90</v>
      </c>
      <c r="B40" s="60">
        <f>B39/1000000</f>
        <v>740.14640695000071</v>
      </c>
      <c r="C40" s="60">
        <f t="shared" ref="C40:L40" si="1">C39/1000000</f>
        <v>1282.1331620100002</v>
      </c>
      <c r="D40" s="60">
        <f t="shared" si="1"/>
        <v>1361.011683123578</v>
      </c>
      <c r="E40" s="60">
        <f t="shared" si="1"/>
        <v>1700.1929670563745</v>
      </c>
      <c r="F40" s="60">
        <f t="shared" si="1"/>
        <v>2486.9434416076747</v>
      </c>
      <c r="G40" s="60">
        <f t="shared" si="1"/>
        <v>2822.6361067198945</v>
      </c>
      <c r="H40" s="60">
        <f t="shared" si="1"/>
        <v>3439.4022278294401</v>
      </c>
      <c r="I40" s="60">
        <f t="shared" si="1"/>
        <v>3649.8565804571426</v>
      </c>
      <c r="J40" s="60">
        <f t="shared" si="1"/>
        <v>3759.352452635228</v>
      </c>
      <c r="K40" s="60">
        <f t="shared" si="1"/>
        <v>4113.5255049278658</v>
      </c>
      <c r="L40" s="60">
        <f t="shared" si="1"/>
        <v>4123.9299180905864</v>
      </c>
    </row>
    <row r="42" spans="1:12" x14ac:dyDescent="0.25">
      <c r="A42" t="s">
        <v>99</v>
      </c>
      <c r="B42" s="60">
        <f>B52*B53/1000000</f>
        <v>28318.248437720002</v>
      </c>
      <c r="C42" s="60">
        <f>C52*C53/1000000</f>
        <v>30012.097456</v>
      </c>
      <c r="D42" s="60">
        <f>D52*D53/1000000</f>
        <v>30391.361132960003</v>
      </c>
      <c r="E42" s="60">
        <f>E52*E53/1000000</f>
        <v>31051.142226700009</v>
      </c>
      <c r="F42" s="60">
        <f>F52*F53/1000000</f>
        <v>32228.002220000031</v>
      </c>
      <c r="G42" s="60">
        <v>33635.101692440003</v>
      </c>
      <c r="H42" s="60">
        <v>34063.583226440001</v>
      </c>
      <c r="I42" s="60">
        <v>33678.111438369997</v>
      </c>
      <c r="J42" s="60">
        <v>33007.745970529999</v>
      </c>
      <c r="K42" s="60">
        <v>32218.833494440001</v>
      </c>
      <c r="L42" s="60">
        <v>31398.98</v>
      </c>
    </row>
    <row r="44" spans="1:12" x14ac:dyDescent="0.25">
      <c r="A44" t="s">
        <v>100</v>
      </c>
      <c r="B44" s="60">
        <v>4.4083627297729935</v>
      </c>
      <c r="C44" s="60">
        <v>3.9020878287214691</v>
      </c>
      <c r="D44" s="60">
        <v>3.4252611650686511</v>
      </c>
      <c r="E44" s="60">
        <v>3.9761672487832196</v>
      </c>
      <c r="F44" s="60">
        <v>4.6283722077676703</v>
      </c>
      <c r="G44" s="60">
        <v>5.0228467929033798</v>
      </c>
      <c r="H44" s="60">
        <v>5.25219547939811</v>
      </c>
      <c r="I44" s="60">
        <v>4.3334895494156802</v>
      </c>
      <c r="J44" s="60">
        <v>4.2261715112770002</v>
      </c>
      <c r="K44" s="60">
        <v>4.1396379153934797</v>
      </c>
      <c r="L44" s="60">
        <v>3.43585950160911</v>
      </c>
    </row>
    <row r="45" spans="1:12" x14ac:dyDescent="0.25">
      <c r="A45" t="s">
        <v>101</v>
      </c>
      <c r="B45" s="60">
        <v>93.082296540677362</v>
      </c>
      <c r="C45" s="60">
        <v>92.391982465274808</v>
      </c>
      <c r="D45" s="60">
        <v>91.173795819693026</v>
      </c>
      <c r="E45" s="60">
        <v>92.608742473538868</v>
      </c>
      <c r="F45" s="60">
        <v>93.595260038118894</v>
      </c>
      <c r="G45" s="60">
        <v>94.150997814914504</v>
      </c>
      <c r="H45" s="60">
        <v>94.6164329756309</v>
      </c>
      <c r="I45" s="60">
        <v>92.962946797409799</v>
      </c>
      <c r="J45" s="60">
        <v>93.089496998789599</v>
      </c>
      <c r="K45" s="60">
        <v>92.906111669348405</v>
      </c>
      <c r="L45" s="60">
        <v>91.093564603399997</v>
      </c>
    </row>
    <row r="46" spans="1:12" ht="24" customHeight="1" x14ac:dyDescent="0.25">
      <c r="A46" t="s">
        <v>102</v>
      </c>
    </row>
    <row r="47" spans="1:12" ht="24.75" customHeight="1" x14ac:dyDescent="0.25"/>
    <row r="48" spans="1:12" x14ac:dyDescent="0.25">
      <c r="A48" s="310" t="s">
        <v>103</v>
      </c>
      <c r="B48" s="310"/>
      <c r="C48" s="310"/>
      <c r="D48" s="310"/>
      <c r="E48" s="310"/>
      <c r="F48" s="310"/>
      <c r="G48" s="310"/>
    </row>
    <row r="49" spans="1:9" ht="36" customHeight="1" x14ac:dyDescent="0.25">
      <c r="A49" s="310" t="s">
        <v>104</v>
      </c>
      <c r="B49" s="310"/>
      <c r="C49" s="310"/>
      <c r="D49" s="310"/>
      <c r="E49" s="310"/>
      <c r="F49" s="310"/>
      <c r="G49" s="310"/>
    </row>
    <row r="50" spans="1:9" ht="36" customHeight="1" x14ac:dyDescent="0.25">
      <c r="A50" s="62" t="s">
        <v>105</v>
      </c>
      <c r="B50" s="62"/>
      <c r="C50" s="62"/>
      <c r="D50" s="62"/>
      <c r="E50" s="62"/>
      <c r="F50" s="62"/>
      <c r="G50" s="62"/>
    </row>
    <row r="51" spans="1:9" ht="6.75" customHeight="1" x14ac:dyDescent="0.25"/>
    <row r="52" spans="1:9" x14ac:dyDescent="0.25">
      <c r="A52" t="s">
        <v>106</v>
      </c>
      <c r="B52" s="60">
        <v>438.17203493443594</v>
      </c>
      <c r="C52" s="60">
        <v>461.50657474044874</v>
      </c>
      <c r="D52" s="60">
        <v>464.74312306878943</v>
      </c>
      <c r="E52" s="60">
        <v>470.88398956426028</v>
      </c>
      <c r="F52" s="60">
        <v>486.12543558852798</v>
      </c>
    </row>
    <row r="53" spans="1:9" x14ac:dyDescent="0.25">
      <c r="A53" t="s">
        <v>107</v>
      </c>
      <c r="B53" s="1">
        <v>64628151</v>
      </c>
      <c r="C53" s="1">
        <v>65030704</v>
      </c>
      <c r="D53" s="1">
        <v>65393891</v>
      </c>
      <c r="E53" s="1">
        <v>65942234</v>
      </c>
      <c r="F53" s="1">
        <v>66295651</v>
      </c>
    </row>
    <row r="54" spans="1:9" x14ac:dyDescent="0.25">
      <c r="I54" s="61"/>
    </row>
    <row r="55" spans="1:9" x14ac:dyDescent="0.25">
      <c r="I55" s="61"/>
    </row>
    <row r="56" spans="1:9" x14ac:dyDescent="0.25">
      <c r="I56" s="61"/>
    </row>
  </sheetData>
  <mergeCells count="3">
    <mergeCell ref="A48:G48"/>
    <mergeCell ref="A49:G49"/>
    <mergeCell ref="A2:H2"/>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workbookViewId="0">
      <selection activeCell="O8" sqref="O8"/>
    </sheetView>
  </sheetViews>
  <sheetFormatPr baseColWidth="10" defaultRowHeight="15" x14ac:dyDescent="0.25"/>
  <cols>
    <col min="1" max="1" width="17.7109375" bestFit="1" customWidth="1"/>
  </cols>
  <sheetData>
    <row r="1" spans="1:10" x14ac:dyDescent="0.25">
      <c r="A1" s="63" t="s">
        <v>108</v>
      </c>
    </row>
    <row r="3" spans="1:10" x14ac:dyDescent="0.25">
      <c r="B3" t="s">
        <v>109</v>
      </c>
      <c r="C3" t="s">
        <v>110</v>
      </c>
      <c r="D3" t="s">
        <v>111</v>
      </c>
      <c r="E3" t="s">
        <v>112</v>
      </c>
      <c r="F3" t="s">
        <v>113</v>
      </c>
      <c r="G3" t="s">
        <v>114</v>
      </c>
      <c r="H3" t="s">
        <v>115</v>
      </c>
      <c r="I3" t="s">
        <v>116</v>
      </c>
      <c r="J3" t="s">
        <v>117</v>
      </c>
    </row>
    <row r="4" spans="1:10" x14ac:dyDescent="0.25">
      <c r="A4" t="s">
        <v>118</v>
      </c>
      <c r="B4" s="64">
        <v>116.02279267331573</v>
      </c>
      <c r="C4" s="64">
        <v>177.47708344766289</v>
      </c>
      <c r="D4" s="64">
        <v>88.208305866836113</v>
      </c>
      <c r="E4" s="64">
        <v>44.896737818188868</v>
      </c>
      <c r="F4" s="64">
        <v>157.77139810177127</v>
      </c>
      <c r="G4" s="64">
        <v>72.422760778007273</v>
      </c>
      <c r="H4" s="64">
        <v>196.39711552371492</v>
      </c>
      <c r="I4" s="64">
        <v>515.75052978224858</v>
      </c>
      <c r="J4" s="64">
        <v>385.25450098719227</v>
      </c>
    </row>
    <row r="5" spans="1:10" x14ac:dyDescent="0.25">
      <c r="A5" t="s">
        <v>119</v>
      </c>
      <c r="B5" s="64">
        <v>176.0039104671994</v>
      </c>
      <c r="C5" s="64">
        <v>261.56269663745672</v>
      </c>
      <c r="D5" s="64">
        <v>153.31372440685044</v>
      </c>
      <c r="E5" s="64">
        <v>91.131356121390525</v>
      </c>
      <c r="F5" s="64">
        <v>225.57555800710531</v>
      </c>
      <c r="G5" s="64">
        <v>140.04366395073333</v>
      </c>
      <c r="H5" s="64">
        <v>321.65655886124011</v>
      </c>
      <c r="I5" s="64">
        <v>537.15168425945603</v>
      </c>
      <c r="J5" s="64">
        <v>609.27675736927813</v>
      </c>
    </row>
    <row r="6" spans="1:10" x14ac:dyDescent="0.25">
      <c r="A6" t="s">
        <v>120</v>
      </c>
      <c r="B6" s="60">
        <v>36.1</v>
      </c>
      <c r="C6" s="60">
        <v>70.8</v>
      </c>
      <c r="D6" s="60">
        <v>65.3</v>
      </c>
      <c r="E6" s="60">
        <v>43.7</v>
      </c>
      <c r="F6" s="60">
        <v>55.9</v>
      </c>
      <c r="G6" s="60">
        <v>65</v>
      </c>
      <c r="H6" s="60">
        <v>125</v>
      </c>
      <c r="I6" s="60">
        <v>13</v>
      </c>
      <c r="J6" s="60">
        <v>158.80000000000001</v>
      </c>
    </row>
    <row r="30" spans="1:1" x14ac:dyDescent="0.25">
      <c r="A30" t="s">
        <v>339</v>
      </c>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90" zoomScaleNormal="90" workbookViewId="0">
      <selection activeCell="O8" sqref="O8"/>
    </sheetView>
  </sheetViews>
  <sheetFormatPr baseColWidth="10" defaultRowHeight="15" x14ac:dyDescent="0.25"/>
  <cols>
    <col min="1" max="1" width="25.5703125" style="6" customWidth="1"/>
    <col min="2" max="2" width="9.7109375" style="6" customWidth="1"/>
    <col min="3" max="3" width="10.140625" style="6" customWidth="1"/>
    <col min="4" max="4" width="9.42578125" style="6" customWidth="1"/>
    <col min="5" max="5" width="9.140625" style="6" customWidth="1"/>
    <col min="6" max="6" width="9.42578125" style="6" customWidth="1"/>
    <col min="7" max="7" width="10.5703125" style="6" customWidth="1"/>
    <col min="8" max="9" width="9" style="6" customWidth="1"/>
    <col min="10" max="10" width="9.85546875" style="6" customWidth="1"/>
    <col min="11" max="11" width="9.7109375" style="6" customWidth="1"/>
    <col min="12" max="16384" width="11.42578125" style="6"/>
  </cols>
  <sheetData>
    <row r="1" spans="1:11" ht="41.25" customHeight="1" x14ac:dyDescent="0.25">
      <c r="A1" s="65" t="s">
        <v>121</v>
      </c>
      <c r="B1" s="66" t="s">
        <v>122</v>
      </c>
      <c r="C1" s="66" t="s">
        <v>109</v>
      </c>
      <c r="D1" s="66" t="s">
        <v>110</v>
      </c>
      <c r="E1" s="66" t="s">
        <v>111</v>
      </c>
      <c r="F1" s="66" t="s">
        <v>112</v>
      </c>
      <c r="G1" s="66" t="s">
        <v>113</v>
      </c>
      <c r="H1" s="66" t="s">
        <v>114</v>
      </c>
      <c r="I1" s="66" t="s">
        <v>115</v>
      </c>
      <c r="J1" s="66" t="s">
        <v>116</v>
      </c>
      <c r="K1" s="66" t="s">
        <v>117</v>
      </c>
    </row>
    <row r="2" spans="1:11" ht="24" customHeight="1" x14ac:dyDescent="0.25">
      <c r="A2" s="7" t="s">
        <v>123</v>
      </c>
      <c r="B2" s="67">
        <v>1027.34261792335</v>
      </c>
      <c r="C2" s="67">
        <v>1183.5310417477699</v>
      </c>
      <c r="D2" s="67">
        <v>1305.5776259335801</v>
      </c>
      <c r="E2" s="67">
        <v>984.978410341982</v>
      </c>
      <c r="F2" s="67">
        <v>890.50367217531596</v>
      </c>
      <c r="G2" s="67">
        <v>1050.6983062643501</v>
      </c>
      <c r="H2" s="67">
        <v>853.98566435346504</v>
      </c>
      <c r="I2" s="67">
        <v>1258.7367158919301</v>
      </c>
      <c r="J2" s="67">
        <v>2218.5019906145499</v>
      </c>
      <c r="K2" s="67">
        <v>1850.29450148004</v>
      </c>
    </row>
    <row r="3" spans="1:11" ht="24" customHeight="1" x14ac:dyDescent="0.25">
      <c r="A3" s="7" t="s">
        <v>124</v>
      </c>
      <c r="B3" s="67">
        <v>883.23143143760001</v>
      </c>
      <c r="C3" s="67">
        <v>1045.2114869352099</v>
      </c>
      <c r="D3" s="67">
        <v>1194.7137030563099</v>
      </c>
      <c r="E3" s="67">
        <v>889.86611341666799</v>
      </c>
      <c r="F3" s="67">
        <v>760.59010518533205</v>
      </c>
      <c r="G3" s="67">
        <v>967.57744273353296</v>
      </c>
      <c r="H3" s="67">
        <v>723.80444113624799</v>
      </c>
      <c r="I3" s="67">
        <v>1185.1432057320701</v>
      </c>
      <c r="J3" s="67">
        <v>2501.3471307423101</v>
      </c>
      <c r="K3" s="67">
        <v>1772.4329925105501</v>
      </c>
    </row>
    <row r="4" spans="1:11" ht="24" customHeight="1" x14ac:dyDescent="0.25">
      <c r="A4" s="68" t="s">
        <v>125</v>
      </c>
      <c r="B4" s="69">
        <v>144.111186485752</v>
      </c>
      <c r="C4" s="69">
        <v>138.31955481255901</v>
      </c>
      <c r="D4" s="69">
        <v>110.86392287727099</v>
      </c>
      <c r="E4" s="69">
        <v>95.112296925314297</v>
      </c>
      <c r="F4" s="69">
        <v>129.91356698998399</v>
      </c>
      <c r="G4" s="69">
        <v>83.120863530813097</v>
      </c>
      <c r="H4" s="69">
        <v>130.181223217217</v>
      </c>
      <c r="I4" s="69">
        <v>73.593510159863996</v>
      </c>
      <c r="J4" s="69">
        <v>282.84514012775497</v>
      </c>
      <c r="K4" s="69">
        <v>77.861508969488298</v>
      </c>
    </row>
    <row r="5" spans="1:11" ht="24" customHeight="1" x14ac:dyDescent="0.25">
      <c r="A5" s="7" t="s">
        <v>126</v>
      </c>
      <c r="B5" s="67">
        <v>44.522844521816737</v>
      </c>
      <c r="C5" s="67">
        <v>36.1</v>
      </c>
      <c r="D5" s="67">
        <v>70.8</v>
      </c>
      <c r="E5" s="67">
        <v>65.3</v>
      </c>
      <c r="F5" s="67">
        <v>43.7</v>
      </c>
      <c r="G5" s="67">
        <v>55.9</v>
      </c>
      <c r="H5" s="67">
        <v>65</v>
      </c>
      <c r="I5" s="67">
        <v>125</v>
      </c>
      <c r="J5" s="67">
        <v>13</v>
      </c>
      <c r="K5" s="67">
        <v>158.80000000000001</v>
      </c>
    </row>
    <row r="6" spans="1:11" ht="24" customHeight="1" x14ac:dyDescent="0.25">
      <c r="A6" s="68" t="s">
        <v>127</v>
      </c>
      <c r="B6" s="69">
        <v>495.14578937523282</v>
      </c>
      <c r="C6" s="69">
        <v>802.92326012778506</v>
      </c>
      <c r="D6" s="69">
        <v>535.67455903384712</v>
      </c>
      <c r="E6" s="69">
        <v>401.39031006270432</v>
      </c>
      <c r="F6" s="69">
        <v>464.74072413240401</v>
      </c>
      <c r="G6" s="69">
        <v>466.33608372983213</v>
      </c>
      <c r="H6" s="69">
        <v>363.58752802262524</v>
      </c>
      <c r="I6" s="69">
        <v>983.74013416972355</v>
      </c>
      <c r="J6" s="69">
        <v>1751.6100174211472</v>
      </c>
      <c r="K6" s="69">
        <v>347.54883439536218</v>
      </c>
    </row>
    <row r="7" spans="1:11" ht="34.5" customHeight="1" x14ac:dyDescent="0.25">
      <c r="A7" s="8" t="s">
        <v>128</v>
      </c>
      <c r="B7" s="67">
        <v>3.4</v>
      </c>
      <c r="C7" s="67">
        <v>5.8</v>
      </c>
      <c r="D7" s="67">
        <v>4.8</v>
      </c>
      <c r="E7" s="67">
        <v>4.2</v>
      </c>
      <c r="F7" s="67">
        <v>3.6</v>
      </c>
      <c r="G7" s="67">
        <v>5.6</v>
      </c>
      <c r="H7" s="67">
        <v>2.8</v>
      </c>
      <c r="I7" s="67">
        <v>13.4</v>
      </c>
      <c r="J7" s="67">
        <v>6.2</v>
      </c>
      <c r="K7" s="67">
        <v>4.5</v>
      </c>
    </row>
    <row r="9" spans="1:11" x14ac:dyDescent="0.25">
      <c r="B9" s="6" t="s">
        <v>109</v>
      </c>
      <c r="C9" s="6" t="s">
        <v>110</v>
      </c>
      <c r="D9" s="6" t="s">
        <v>111</v>
      </c>
      <c r="E9" s="6" t="s">
        <v>112</v>
      </c>
      <c r="F9" s="6" t="s">
        <v>113</v>
      </c>
      <c r="G9" s="6" t="s">
        <v>114</v>
      </c>
      <c r="H9" s="6" t="s">
        <v>115</v>
      </c>
      <c r="I9" s="6" t="s">
        <v>116</v>
      </c>
      <c r="J9" s="6" t="s">
        <v>117</v>
      </c>
    </row>
    <row r="10" spans="1:11" x14ac:dyDescent="0.25">
      <c r="A10" s="68" t="s">
        <v>125</v>
      </c>
      <c r="B10" s="69">
        <v>138.31955481255901</v>
      </c>
      <c r="C10" s="69">
        <v>110.86392287727099</v>
      </c>
      <c r="D10" s="69">
        <v>95.112296925314297</v>
      </c>
      <c r="E10" s="69">
        <v>129.91356698998399</v>
      </c>
      <c r="F10" s="69">
        <v>83.120863530813097</v>
      </c>
      <c r="G10" s="69">
        <v>130.181223217217</v>
      </c>
      <c r="H10" s="69">
        <v>73.593510159863996</v>
      </c>
      <c r="I10" s="69">
        <v>282.84514012775497</v>
      </c>
      <c r="J10" s="69">
        <v>77.861508969488298</v>
      </c>
    </row>
    <row r="11" spans="1:11" x14ac:dyDescent="0.25">
      <c r="A11" s="7" t="s">
        <v>126</v>
      </c>
      <c r="B11" s="67">
        <v>36.1</v>
      </c>
      <c r="C11" s="67">
        <v>70.8</v>
      </c>
      <c r="D11" s="67">
        <v>65.3</v>
      </c>
      <c r="E11" s="67">
        <v>43.7</v>
      </c>
      <c r="F11" s="67">
        <v>55.9</v>
      </c>
      <c r="G11" s="67">
        <v>65</v>
      </c>
      <c r="H11" s="67">
        <v>125</v>
      </c>
      <c r="I11" s="67">
        <v>13</v>
      </c>
      <c r="J11" s="67">
        <v>158.80000000000001</v>
      </c>
    </row>
    <row r="12" spans="1:11" x14ac:dyDescent="0.25">
      <c r="A12" s="68" t="s">
        <v>129</v>
      </c>
      <c r="B12" s="69">
        <v>802.92326012778506</v>
      </c>
      <c r="C12" s="69">
        <v>535.67455903384712</v>
      </c>
      <c r="D12" s="69">
        <v>401.39031006270432</v>
      </c>
      <c r="E12" s="69">
        <v>464.74072413240401</v>
      </c>
      <c r="F12" s="69">
        <v>466.33608372983213</v>
      </c>
      <c r="G12" s="69">
        <v>363.58752802262524</v>
      </c>
      <c r="H12" s="69">
        <v>983.74013416972355</v>
      </c>
      <c r="I12" s="69">
        <v>1751.6100174211472</v>
      </c>
      <c r="J12" s="69">
        <v>347.54883439536218</v>
      </c>
    </row>
    <row r="13" spans="1:11" x14ac:dyDescent="0.25">
      <c r="A13" s="6" t="s">
        <v>130</v>
      </c>
      <c r="B13" s="67">
        <v>44.522844521816737</v>
      </c>
      <c r="C13" s="67">
        <v>44.522844521816737</v>
      </c>
      <c r="D13" s="67">
        <v>44.522844521816737</v>
      </c>
      <c r="E13" s="67">
        <v>44.522844521816737</v>
      </c>
      <c r="F13" s="67">
        <v>44.522844521816737</v>
      </c>
      <c r="G13" s="67">
        <v>44.522844521816737</v>
      </c>
      <c r="H13" s="67">
        <v>44.522844521816737</v>
      </c>
      <c r="I13" s="67">
        <v>44.522844521816737</v>
      </c>
      <c r="J13" s="67">
        <v>44.522844521816737</v>
      </c>
    </row>
    <row r="14" spans="1:11" x14ac:dyDescent="0.25">
      <c r="A14" s="6" t="s">
        <v>131</v>
      </c>
      <c r="B14" s="69">
        <v>144.111186485752</v>
      </c>
      <c r="C14" s="69">
        <v>144.111186485752</v>
      </c>
      <c r="D14" s="69">
        <v>144.111186485752</v>
      </c>
      <c r="E14" s="69">
        <v>144.111186485752</v>
      </c>
      <c r="F14" s="69">
        <v>144.111186485752</v>
      </c>
      <c r="G14" s="69">
        <v>144.111186485752</v>
      </c>
      <c r="H14" s="69">
        <v>144.111186485752</v>
      </c>
      <c r="I14" s="69">
        <v>144.111186485752</v>
      </c>
      <c r="J14" s="69">
        <v>144.111186485752</v>
      </c>
    </row>
    <row r="41" spans="1:1" x14ac:dyDescent="0.25">
      <c r="A41" s="6" t="s">
        <v>339</v>
      </c>
    </row>
  </sheetData>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9"/>
  <sheetViews>
    <sheetView workbookViewId="0">
      <selection activeCell="D16" sqref="D16"/>
    </sheetView>
  </sheetViews>
  <sheetFormatPr baseColWidth="10" defaultRowHeight="15" x14ac:dyDescent="0.25"/>
  <cols>
    <col min="2" max="2" width="28.42578125" customWidth="1"/>
    <col min="3" max="3" width="27.7109375" customWidth="1"/>
    <col min="4" max="4" width="30.5703125" customWidth="1"/>
  </cols>
  <sheetData>
    <row r="2" spans="2:6" x14ac:dyDescent="0.25">
      <c r="B2" s="17" t="s">
        <v>20</v>
      </c>
      <c r="C2" s="17"/>
    </row>
    <row r="3" spans="2:6" x14ac:dyDescent="0.25">
      <c r="B3" s="17"/>
      <c r="C3" s="17"/>
    </row>
    <row r="4" spans="2:6" ht="15.75" thickBot="1" x14ac:dyDescent="0.3">
      <c r="B4" s="2"/>
    </row>
    <row r="5" spans="2:6" ht="15.75" thickBot="1" x14ac:dyDescent="0.3">
      <c r="B5" s="11"/>
      <c r="C5" s="12">
        <v>2016</v>
      </c>
      <c r="D5" s="12">
        <v>2017</v>
      </c>
      <c r="E5" s="12">
        <v>2018</v>
      </c>
      <c r="F5" s="12">
        <v>2019</v>
      </c>
    </row>
    <row r="6" spans="2:6" ht="24.75" thickBot="1" x14ac:dyDescent="0.3">
      <c r="B6" s="13" t="s">
        <v>17</v>
      </c>
      <c r="C6" s="14">
        <v>111792</v>
      </c>
      <c r="D6" s="14">
        <v>94190</v>
      </c>
      <c r="E6" s="14">
        <v>95190</v>
      </c>
      <c r="F6" s="14">
        <v>99989</v>
      </c>
    </row>
    <row r="7" spans="2:6" ht="15.75" thickBot="1" x14ac:dyDescent="0.3">
      <c r="B7" s="13" t="s">
        <v>18</v>
      </c>
      <c r="C7" s="14">
        <v>1645</v>
      </c>
      <c r="D7" s="14">
        <v>1028</v>
      </c>
      <c r="E7" s="15">
        <v>779</v>
      </c>
      <c r="F7" s="15">
        <v>734</v>
      </c>
    </row>
    <row r="8" spans="2:6" x14ac:dyDescent="0.25">
      <c r="B8" s="18"/>
      <c r="C8" s="19"/>
      <c r="D8" s="19"/>
      <c r="E8" s="16"/>
      <c r="F8" s="16"/>
    </row>
    <row r="9" spans="2:6" x14ac:dyDescent="0.25">
      <c r="B9" s="20" t="s">
        <v>19</v>
      </c>
      <c r="C9" s="20"/>
      <c r="D9" s="20"/>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CDD4D935EBA524991125E02AE5888FB" ma:contentTypeVersion="3" ma:contentTypeDescription="Crée un document." ma:contentTypeScope="" ma:versionID="14e23dcc3bcd2004195e8857593a1de9">
  <xsd:schema xmlns:xsd="http://www.w3.org/2001/XMLSchema" xmlns:xs="http://www.w3.org/2001/XMLSchema" xmlns:p="http://schemas.microsoft.com/office/2006/metadata/properties" xmlns:ns2="43564bf3-98cb-4135-a02b-2ef5de5f6ccc" targetNamespace="http://schemas.microsoft.com/office/2006/metadata/properties" ma:root="true" ma:fieldsID="a0357ac6fdadcf462968849c904a8c4c" ns2:_="">
    <xsd:import namespace="43564bf3-98cb-4135-a02b-2ef5de5f6ccc"/>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3564bf3-98cb-4135-a02b-2ef5de5f6ccc"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7"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AF1C432-A494-4B9E-8BC9-C1CDCE2FCCA4}"/>
</file>

<file path=customXml/itemProps2.xml><?xml version="1.0" encoding="utf-8"?>
<ds:datastoreItem xmlns:ds="http://schemas.openxmlformats.org/officeDocument/2006/customXml" ds:itemID="{2C16BBF7-F679-40C2-942A-45B0492EDBC3}">
  <ds:schemaRefs>
    <ds:schemaRef ds:uri="http://schemas.microsoft.com/sharepoint/v3/contenttype/forms"/>
  </ds:schemaRefs>
</ds:datastoreItem>
</file>

<file path=customXml/itemProps3.xml><?xml version="1.0" encoding="utf-8"?>
<ds:datastoreItem xmlns:ds="http://schemas.openxmlformats.org/officeDocument/2006/customXml" ds:itemID="{4EFB3D5F-28BB-4947-A609-526A85187ABE}">
  <ds:schemaRefs>
    <ds:schemaRef ds:uri="http://schemas.microsoft.com/office/2006/metadata/properties"/>
    <ds:schemaRef ds:uri="e1c7003e-98b8-43f0-963e-f18a55316d7d"/>
    <ds:schemaRef ds:uri="http://schemas.microsoft.com/office/infopath/2007/PartnerControls"/>
    <ds:schemaRef ds:uri="http://schemas.microsoft.com/office/2006/documentManagement/types"/>
    <ds:schemaRef ds:uri="http://purl.org/dc/elements/1.1/"/>
    <ds:schemaRef ds:uri="http://purl.org/dc/terms/"/>
    <ds:schemaRef ds:uri="http://www.w3.org/XML/1998/namespace"/>
    <ds:schemaRef ds:uri="http://schemas.openxmlformats.org/package/2006/metadata/core-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48</vt:i4>
      </vt:variant>
      <vt:variant>
        <vt:lpstr>Plages nommées</vt:lpstr>
      </vt:variant>
      <vt:variant>
        <vt:i4>5</vt:i4>
      </vt:variant>
    </vt:vector>
  </HeadingPairs>
  <TitlesOfParts>
    <vt:vector size="53" baseType="lpstr">
      <vt:lpstr>Chap 1 Graph 1</vt:lpstr>
      <vt:lpstr>Chap 1 Graph 2</vt:lpstr>
      <vt:lpstr>Chap 1 Tab 1</vt:lpstr>
      <vt:lpstr>Chap 1 Tab 2</vt:lpstr>
      <vt:lpstr>Chap 1 Tab 3</vt:lpstr>
      <vt:lpstr>Chap 1 Graph 3</vt:lpstr>
      <vt:lpstr>Chap 1 Graph 4</vt:lpstr>
      <vt:lpstr>Chap 1 Graph 5</vt:lpstr>
      <vt:lpstr>Chap 2 Tab 4</vt:lpstr>
      <vt:lpstr>Chap 2 Tab 5</vt:lpstr>
      <vt:lpstr>Chap 2 Tab 6</vt:lpstr>
      <vt:lpstr>Chap 2 Tab 7</vt:lpstr>
      <vt:lpstr>Chap 2 Tab 8</vt:lpstr>
      <vt:lpstr>Chap 2 Graph 6</vt:lpstr>
      <vt:lpstr>Chap 2 Graph 7</vt:lpstr>
      <vt:lpstr>Chap 3 Tab 9</vt:lpstr>
      <vt:lpstr>Chap 3 Graph 8</vt:lpstr>
      <vt:lpstr>Chap 3 Tab 10</vt:lpstr>
      <vt:lpstr>Chap 3 Tab 11</vt:lpstr>
      <vt:lpstr>Chap 3 Tab 12</vt:lpstr>
      <vt:lpstr>Chap 3 Tab 13</vt:lpstr>
      <vt:lpstr>Chap 3 Tab 14</vt:lpstr>
      <vt:lpstr>Chap 3 Graph 9</vt:lpstr>
      <vt:lpstr>Chap 3 Tab 15</vt:lpstr>
      <vt:lpstr>Chap 3 Tab 16</vt:lpstr>
      <vt:lpstr>Chap 3 Tab 17</vt:lpstr>
      <vt:lpstr>Chap 3 Graph 10</vt:lpstr>
      <vt:lpstr>Chap 4 Graph 11</vt:lpstr>
      <vt:lpstr>Chap 4 Graph 12</vt:lpstr>
      <vt:lpstr>Chap 4 Graph 13</vt:lpstr>
      <vt:lpstr>Chap 4 Graph 14</vt:lpstr>
      <vt:lpstr>Chap 4 Tab 18</vt:lpstr>
      <vt:lpstr>Chap 4 Tab 19</vt:lpstr>
      <vt:lpstr>Chap 4 Tab 20</vt:lpstr>
      <vt:lpstr>Chap 4 Graph 15</vt:lpstr>
      <vt:lpstr>Chap 4 Tab 21</vt:lpstr>
      <vt:lpstr>Chap 5 Tab 22</vt:lpstr>
      <vt:lpstr>Chap 5 Tab 23</vt:lpstr>
      <vt:lpstr>Chap 5 Graph 16</vt:lpstr>
      <vt:lpstr>Chap 5 Carte 1</vt:lpstr>
      <vt:lpstr>Chap 5 Tab 24</vt:lpstr>
      <vt:lpstr>Chap 5 Tab 25</vt:lpstr>
      <vt:lpstr>Chap 5 Tab 26</vt:lpstr>
      <vt:lpstr>Chap 5 Tab 27</vt:lpstr>
      <vt:lpstr>Chap 5 Tab 28</vt:lpstr>
      <vt:lpstr>Chap 5 Tab 29</vt:lpstr>
      <vt:lpstr>Chap 5 Tab 30</vt:lpstr>
      <vt:lpstr>Anexe 2</vt:lpstr>
      <vt:lpstr>'Chap 2 Tab 6'!_ftn1</vt:lpstr>
      <vt:lpstr>'Chap 2 Tab 6'!_ftnref1</vt:lpstr>
      <vt:lpstr>'Anexe 2'!_Toc76396463</vt:lpstr>
      <vt:lpstr>'Chap 1 Graph 3'!Zone_d_impression</vt:lpstr>
      <vt:lpstr>'Chap 1 Tab 3'!Zone_d_impression</vt:lpstr>
    </vt:vector>
  </TitlesOfParts>
  <Company>Cour des Comptes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Olié, Benoît</dc:creator>
  <cp:lastModifiedBy>Dufoix, Mathieu</cp:lastModifiedBy>
  <dcterms:created xsi:type="dcterms:W3CDTF">2021-05-25T16:07:28Z</dcterms:created>
  <dcterms:modified xsi:type="dcterms:W3CDTF">2022-01-11T10:34:30Z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0x0101005CDD4D935EBA524991125E02AE5888FB</vt:lpwstr>
  </property>
</Properties>
</file>